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p\OneDrive\LOTUS Systems\LOTUS NC\LOTUS NC V3\04 - LOTUS NC V3 Tools\"/>
    </mc:Choice>
  </mc:AlternateContent>
  <xr:revisionPtr revIDLastSave="0" documentId="13_ncr:1_{9774AABB-77B0-48D6-853E-4BFFE4E68896}" xr6:coauthVersionLast="41" xr6:coauthVersionMax="41" xr10:uidLastSave="{00000000-0000-0000-0000-000000000000}"/>
  <workbookProtection workbookAlgorithmName="SHA-512" workbookHashValue="gJFg8w9N3SbFOnEZ4AQyi9CV2TUeR0K/rWPCZDszoLZC7V8IGeYZocYgu55GE05x/fgrCinXHn18Si2B8fjI5w==" workbookSaltValue="qPRqXEt+zN4PynP1nlGW7Q==" workbookSpinCount="100000" lockStructure="1"/>
  <bookViews>
    <workbookView xWindow="-120" yWindow="-120" windowWidth="24240" windowHeight="13140" xr2:uid="{00000000-000D-0000-FFFF-FFFF00000000}"/>
  </bookViews>
  <sheets>
    <sheet name="LOTUS NC V3 - Scorecard" sheetId="1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1" l="1"/>
  <c r="A1" i="11"/>
  <c r="M18" i="11"/>
  <c r="T30" i="11"/>
  <c r="U32" i="11"/>
  <c r="U31" i="11"/>
  <c r="U23" i="11"/>
  <c r="U27" i="11"/>
  <c r="U22" i="11"/>
  <c r="U17" i="11"/>
  <c r="U10" i="11"/>
  <c r="U9" i="11"/>
  <c r="T6" i="11"/>
  <c r="M24" i="11"/>
  <c r="M20" i="11"/>
  <c r="E7" i="11"/>
  <c r="E8" i="11"/>
  <c r="U7" i="11"/>
  <c r="A39" i="11"/>
  <c r="A38" i="11"/>
  <c r="A37" i="11"/>
  <c r="X33" i="11"/>
  <c r="W33" i="11"/>
  <c r="V33" i="11"/>
  <c r="S33" i="11"/>
  <c r="R33" i="11"/>
  <c r="S30" i="11"/>
  <c r="C29" i="11"/>
  <c r="X28" i="11"/>
  <c r="W28" i="11"/>
  <c r="V28" i="11"/>
  <c r="S28" i="11"/>
  <c r="R28" i="11"/>
  <c r="U26" i="11"/>
  <c r="H26" i="11"/>
  <c r="G26" i="11"/>
  <c r="F26" i="11"/>
  <c r="C26" i="11"/>
  <c r="B26" i="11"/>
  <c r="U25" i="11"/>
  <c r="P25" i="11"/>
  <c r="O25" i="11"/>
  <c r="N25" i="11"/>
  <c r="K25" i="11"/>
  <c r="J25" i="11"/>
  <c r="E25" i="11"/>
  <c r="U24" i="11"/>
  <c r="E24" i="11"/>
  <c r="M23" i="11"/>
  <c r="E23" i="11"/>
  <c r="M22" i="11"/>
  <c r="E22" i="11"/>
  <c r="U21" i="11"/>
  <c r="M21" i="11"/>
  <c r="E21" i="11"/>
  <c r="T20" i="11"/>
  <c r="S20" i="11"/>
  <c r="D20" i="11"/>
  <c r="C20" i="11"/>
  <c r="M19" i="11"/>
  <c r="X18" i="11"/>
  <c r="W18" i="11"/>
  <c r="V18" i="11"/>
  <c r="S18" i="11"/>
  <c r="R18" i="11"/>
  <c r="H18" i="11"/>
  <c r="G18" i="11"/>
  <c r="F18" i="11"/>
  <c r="C18" i="11"/>
  <c r="F29" i="11"/>
  <c r="B18" i="11"/>
  <c r="M17" i="11"/>
  <c r="E17" i="11"/>
  <c r="U16" i="11"/>
  <c r="M16" i="11"/>
  <c r="E16" i="11"/>
  <c r="U15" i="11"/>
  <c r="L15" i="11"/>
  <c r="K15" i="11"/>
  <c r="E15" i="11"/>
  <c r="U14" i="11"/>
  <c r="E14" i="11"/>
  <c r="U13" i="11"/>
  <c r="P13" i="11"/>
  <c r="O13" i="11"/>
  <c r="N13" i="11"/>
  <c r="K13" i="11"/>
  <c r="J13" i="11"/>
  <c r="E13" i="11"/>
  <c r="U12" i="11"/>
  <c r="M12" i="11"/>
  <c r="E12" i="11"/>
  <c r="U11" i="11"/>
  <c r="M11" i="11"/>
  <c r="E11" i="11"/>
  <c r="M10" i="11"/>
  <c r="E10" i="11"/>
  <c r="M9" i="11"/>
  <c r="E9" i="11"/>
  <c r="U8" i="11"/>
  <c r="M8" i="11"/>
  <c r="M7" i="11"/>
  <c r="S6" i="11"/>
  <c r="L6" i="11"/>
  <c r="K6" i="11"/>
  <c r="D6" i="11"/>
  <c r="C6" i="11"/>
  <c r="A4" i="11"/>
</calcChain>
</file>

<file path=xl/sharedStrings.xml><?xml version="1.0" encoding="utf-8"?>
<sst xmlns="http://schemas.openxmlformats.org/spreadsheetml/2006/main" count="98" uniqueCount="60">
  <si>
    <t>√</t>
  </si>
  <si>
    <t>E-PR-1</t>
  </si>
  <si>
    <t>E-PR-2</t>
  </si>
  <si>
    <t>E-PR-3</t>
  </si>
  <si>
    <t>E-1</t>
  </si>
  <si>
    <t>E-2</t>
  </si>
  <si>
    <t>E-3</t>
  </si>
  <si>
    <t>E-4</t>
  </si>
  <si>
    <t>E-5</t>
  </si>
  <si>
    <t>E-6</t>
  </si>
  <si>
    <t>W-PR-1</t>
  </si>
  <si>
    <t>W-1</t>
  </si>
  <si>
    <t>W-2</t>
  </si>
  <si>
    <t>W-3</t>
  </si>
  <si>
    <t>W-4</t>
  </si>
  <si>
    <t>H-PR-1</t>
  </si>
  <si>
    <t>H-1</t>
  </si>
  <si>
    <t>H-2</t>
  </si>
  <si>
    <t>H-3</t>
  </si>
  <si>
    <t>H-4</t>
  </si>
  <si>
    <t>H-5</t>
  </si>
  <si>
    <t>H-6</t>
  </si>
  <si>
    <t>Select language / Lựa chọn ngôn ngữ</t>
  </si>
  <si>
    <t>PR</t>
  </si>
  <si>
    <t>NR</t>
  </si>
  <si>
    <t>R</t>
  </si>
  <si>
    <t>E-7</t>
  </si>
  <si>
    <t>/</t>
  </si>
  <si>
    <t>E-8</t>
  </si>
  <si>
    <t>Man-PR-1</t>
  </si>
  <si>
    <t>Man-PR-2</t>
  </si>
  <si>
    <t>Man-1</t>
  </si>
  <si>
    <t>Man-2</t>
  </si>
  <si>
    <t>Man-3</t>
  </si>
  <si>
    <t>Man-4</t>
  </si>
  <si>
    <t>Man-5</t>
  </si>
  <si>
    <t>H-7</t>
  </si>
  <si>
    <t>MR-PR-1</t>
  </si>
  <si>
    <t>MR-1</t>
  </si>
  <si>
    <t>MR-2</t>
  </si>
  <si>
    <t>MR-3</t>
  </si>
  <si>
    <t>MR-4</t>
  </si>
  <si>
    <t>SE-1</t>
  </si>
  <si>
    <t>SE-2</t>
  </si>
  <si>
    <t>SE-3</t>
  </si>
  <si>
    <t>SE-4</t>
  </si>
  <si>
    <t>SE-5</t>
  </si>
  <si>
    <t>SE-6</t>
  </si>
  <si>
    <t>SE-7</t>
  </si>
  <si>
    <t>SE-8</t>
  </si>
  <si>
    <t>SE-9</t>
  </si>
  <si>
    <t>SE-10</t>
  </si>
  <si>
    <t>SE-11</t>
  </si>
  <si>
    <t>EP-1</t>
  </si>
  <si>
    <t>EP-2</t>
  </si>
  <si>
    <t>MR-5</t>
  </si>
  <si>
    <t>H-PR-2</t>
  </si>
  <si>
    <t xml:space="preserve"> </t>
  </si>
  <si>
    <t>Select / Lựa chọn</t>
  </si>
  <si>
    <t>V01 (Last updated on the 03/04/2019)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</si>
</sst>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0"/>
      <name val="Arial"/>
      <family val="2"/>
    </font>
    <font>
      <sz val="8"/>
      <name val="Arial"/>
      <family val="2"/>
    </font>
    <font>
      <b/>
      <sz val="8"/>
      <name val="Arial"/>
      <family val="2"/>
    </font>
    <font>
      <sz val="9"/>
      <color indexed="9"/>
      <name val="Arial"/>
      <family val="2"/>
    </font>
    <font>
      <b/>
      <sz val="9"/>
      <color indexed="9"/>
      <name val="Arial"/>
      <family val="2"/>
    </font>
    <font>
      <b/>
      <sz val="9"/>
      <name val="Arial"/>
      <family val="2"/>
    </font>
    <font>
      <sz val="9"/>
      <color theme="0"/>
      <name val="Arial"/>
      <family val="2"/>
    </font>
    <font>
      <b/>
      <sz val="9"/>
      <color theme="0"/>
      <name val="Arial"/>
      <family val="2"/>
    </font>
    <font>
      <sz val="18"/>
      <color theme="0"/>
      <name val="Arial"/>
      <family val="2"/>
    </font>
    <font>
      <sz val="9"/>
      <name val="Arial"/>
      <family val="2"/>
    </font>
    <font>
      <sz val="10"/>
      <color theme="1"/>
      <name val="Arial"/>
      <family val="2"/>
    </font>
    <font>
      <b/>
      <sz val="12"/>
      <name val="Arial"/>
      <family val="2"/>
    </font>
    <font>
      <i/>
      <sz val="9"/>
      <color theme="1"/>
      <name val="Arial"/>
      <family val="2"/>
    </font>
    <font>
      <i/>
      <sz val="9"/>
      <name val="Arial"/>
      <family val="2"/>
    </font>
    <font>
      <b/>
      <sz val="18"/>
      <color theme="0"/>
      <name val="Arial"/>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8B527"/>
        <bgColor indexed="64"/>
      </patternFill>
    </fill>
    <fill>
      <patternFill patternType="solid">
        <fgColor rgb="FF76923C"/>
        <bgColor indexed="64"/>
      </patternFill>
    </fill>
    <fill>
      <patternFill patternType="solid">
        <fgColor rgb="FFFFFFCC"/>
        <bgColor indexed="64"/>
      </patternFill>
    </fill>
    <fill>
      <patternFill patternType="solid">
        <fgColor rgb="FF984806"/>
        <bgColor indexed="64"/>
      </patternFill>
    </fill>
    <fill>
      <patternFill patternType="solid">
        <fgColor rgb="FF943634"/>
        <bgColor indexed="64"/>
      </patternFill>
    </fill>
    <fill>
      <patternFill patternType="solid">
        <fgColor rgb="FF5F497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70C0"/>
        <bgColor indexed="64"/>
      </patternFill>
    </fill>
    <fill>
      <patternFill patternType="solid">
        <fgColor theme="0" tint="-0.249977111117893"/>
        <bgColor indexed="64"/>
      </patternFill>
    </fill>
  </fills>
  <borders count="58">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22"/>
      </left>
      <right style="thin">
        <color indexed="22"/>
      </right>
      <top style="thin">
        <color indexed="22"/>
      </top>
      <bottom style="thin">
        <color indexed="22"/>
      </bottom>
      <diagonal/>
    </border>
    <border>
      <left/>
      <right/>
      <top style="thin">
        <color theme="0" tint="-0.34998626667073579"/>
      </top>
      <bottom/>
      <diagonal/>
    </border>
    <border>
      <left/>
      <right/>
      <top/>
      <bottom style="thin">
        <color theme="0" tint="-0.34998626667073579"/>
      </bottom>
      <diagonal/>
    </border>
    <border>
      <left style="thin">
        <color theme="0" tint="-0.249977111117893"/>
      </left>
      <right/>
      <top/>
      <bottom/>
      <diagonal/>
    </border>
    <border>
      <left style="thin">
        <color indexed="22"/>
      </left>
      <right/>
      <top style="thin">
        <color indexed="22"/>
      </top>
      <bottom style="thin">
        <color indexed="22"/>
      </bottom>
      <diagonal/>
    </border>
    <border>
      <left/>
      <right style="thin">
        <color theme="0" tint="-0.34998626667073579"/>
      </right>
      <top style="thin">
        <color theme="0" tint="-0.34998626667073579"/>
      </top>
      <bottom/>
      <diagonal/>
    </border>
    <border>
      <left style="thin">
        <color indexed="22"/>
      </left>
      <right/>
      <top/>
      <bottom style="thin">
        <color indexed="2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22"/>
      </left>
      <right style="thin">
        <color indexed="22"/>
      </right>
      <top style="thin">
        <color indexed="22"/>
      </top>
      <bottom/>
      <diagonal/>
    </border>
    <border>
      <left style="thin">
        <color indexed="22"/>
      </left>
      <right/>
      <top style="thin">
        <color theme="0" tint="-0.249977111117893"/>
      </top>
      <bottom style="thin">
        <color indexed="22"/>
      </bottom>
      <diagonal/>
    </border>
    <border>
      <left/>
      <right/>
      <top/>
      <bottom style="thin">
        <color theme="0" tint="-0.249977111117893"/>
      </bottom>
      <diagonal/>
    </border>
    <border>
      <left/>
      <right style="thin">
        <color theme="0" tint="-0.249977111117893"/>
      </right>
      <top style="thin">
        <color theme="0" tint="-0.34998626667073579"/>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style="thin">
        <color indexed="22"/>
      </right>
      <top style="thin">
        <color indexed="22"/>
      </top>
      <bottom style="thin">
        <color indexed="22"/>
      </bottom>
      <diagonal/>
    </border>
    <border>
      <left/>
      <right style="thin">
        <color indexed="22"/>
      </right>
      <top/>
      <bottom/>
      <diagonal/>
    </border>
    <border>
      <left/>
      <right/>
      <top style="thin">
        <color theme="0" tint="-0.499984740745262"/>
      </top>
      <bottom/>
      <diagonal/>
    </border>
    <border>
      <left/>
      <right/>
      <top style="thin">
        <color theme="0" tint="-0.34998626667073579"/>
      </top>
      <bottom style="thin">
        <color theme="0" tint="-0.249977111117893"/>
      </bottom>
      <diagonal/>
    </border>
    <border>
      <left/>
      <right style="thin">
        <color theme="0" tint="-0.34998626667073579"/>
      </right>
      <top/>
      <bottom/>
      <diagonal/>
    </border>
    <border>
      <left/>
      <right style="thin">
        <color theme="0" tint="-0.34998626667073579"/>
      </right>
      <top/>
      <bottom style="thin">
        <color theme="0" tint="-0.249977111117893"/>
      </bottom>
      <diagonal/>
    </border>
    <border>
      <left style="thin">
        <color theme="0" tint="-0.34998626667073579"/>
      </left>
      <right/>
      <top/>
      <bottom style="thin">
        <color theme="0" tint="-0.34998626667073579"/>
      </bottom>
      <diagonal/>
    </border>
    <border>
      <left style="thin">
        <color indexed="22"/>
      </left>
      <right style="thin">
        <color theme="0" tint="-0.249977111117893"/>
      </right>
      <top style="thin">
        <color indexed="22"/>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499984740745262"/>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249977111117893"/>
      </right>
      <top style="thin">
        <color theme="0" tint="-0.249977111117893"/>
      </top>
      <bottom/>
      <diagonal/>
    </border>
    <border>
      <left/>
      <right style="thin">
        <color theme="0" tint="-0.249977111117893"/>
      </right>
      <top/>
      <bottom style="thin">
        <color theme="0" tint="-0.34998626667073579"/>
      </bottom>
      <diagonal/>
    </border>
    <border>
      <left style="thin">
        <color theme="0" tint="-0.34998626667073579"/>
      </left>
      <right style="thin">
        <color indexed="22"/>
      </right>
      <top style="thin">
        <color theme="0" tint="-0.34998626667073579"/>
      </top>
      <bottom style="thin">
        <color indexed="22"/>
      </bottom>
      <diagonal/>
    </border>
    <border>
      <left style="thin">
        <color theme="0" tint="-0.34998626667073579"/>
      </left>
      <right style="thin">
        <color indexed="22"/>
      </right>
      <top style="thin">
        <color indexed="22"/>
      </top>
      <bottom style="thin">
        <color indexed="22"/>
      </bottom>
      <diagonal/>
    </border>
    <border>
      <left style="thin">
        <color theme="0" tint="-0.34998626667073579"/>
      </left>
      <right/>
      <top style="thin">
        <color theme="0" tint="-0.249977111117893"/>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34998626667073579"/>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style="thin">
        <color indexed="22"/>
      </left>
      <right/>
      <top style="thin">
        <color theme="0" tint="-0.249977111117893"/>
      </top>
      <bottom/>
      <diagonal/>
    </border>
    <border>
      <left/>
      <right style="thin">
        <color theme="0" tint="-0.34998626667073579"/>
      </right>
      <top style="thin">
        <color theme="0" tint="-0.34998626667073579"/>
      </top>
      <bottom style="thin">
        <color theme="0" tint="-0.249977111117893"/>
      </bottom>
      <diagonal/>
    </border>
    <border>
      <left style="thin">
        <color indexed="22"/>
      </left>
      <right style="thin">
        <color indexed="22"/>
      </right>
      <top style="thin">
        <color theme="0" tint="-0.249977111117893"/>
      </top>
      <bottom style="thin">
        <color indexed="22"/>
      </bottom>
      <diagonal/>
    </border>
    <border>
      <left/>
      <right style="thin">
        <color indexed="22"/>
      </right>
      <top style="thin">
        <color theme="0" tint="-0.249977111117893"/>
      </top>
      <bottom/>
      <diagonal/>
    </border>
    <border>
      <left/>
      <right/>
      <top style="thin">
        <color theme="0" tint="-0.499984740745262"/>
      </top>
      <bottom style="thin">
        <color theme="0"/>
      </bottom>
      <diagonal/>
    </border>
  </borders>
  <cellStyleXfs count="2">
    <xf numFmtId="0" fontId="0" fillId="0" borderId="0"/>
    <xf numFmtId="0" fontId="1" fillId="0" borderId="0"/>
  </cellStyleXfs>
  <cellXfs count="145">
    <xf numFmtId="0" fontId="0" fillId="0" borderId="0" xfId="0"/>
    <xf numFmtId="0" fontId="2" fillId="3" borderId="0" xfId="1" applyFont="1" applyFill="1" applyAlignment="1" applyProtection="1">
      <alignment wrapText="1"/>
      <protection hidden="1"/>
    </xf>
    <xf numFmtId="0" fontId="2" fillId="3" borderId="0" xfId="1" applyFont="1" applyFill="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2" fillId="6" borderId="0" xfId="1" applyFont="1" applyFill="1" applyAlignment="1" applyProtection="1">
      <alignment vertical="center" wrapText="1"/>
      <protection hidden="1"/>
    </xf>
    <xf numFmtId="0" fontId="4" fillId="9" borderId="1" xfId="0" applyFont="1" applyFill="1" applyBorder="1" applyAlignment="1" applyProtection="1">
      <alignment horizontal="center" vertical="center"/>
      <protection hidden="1"/>
    </xf>
    <xf numFmtId="0" fontId="1" fillId="11" borderId="0" xfId="1" applyFill="1" applyAlignment="1" applyProtection="1">
      <alignment wrapText="1"/>
      <protection hidden="1"/>
    </xf>
    <xf numFmtId="0" fontId="2" fillId="11" borderId="0" xfId="1" applyFont="1" applyFill="1" applyAlignment="1" applyProtection="1">
      <alignment wrapText="1"/>
      <protection hidden="1"/>
    </xf>
    <xf numFmtId="0" fontId="2" fillId="11" borderId="0" xfId="1" applyFont="1" applyFill="1" applyAlignment="1" applyProtection="1">
      <alignment horizontal="center" wrapText="1"/>
      <protection hidden="1"/>
    </xf>
    <xf numFmtId="0" fontId="2" fillId="11" borderId="0" xfId="1" applyFont="1" applyFill="1" applyAlignment="1" applyProtection="1">
      <alignment vertical="center" wrapText="1"/>
      <protection hidden="1"/>
    </xf>
    <xf numFmtId="0" fontId="3" fillId="11" borderId="0" xfId="1" applyFont="1" applyFill="1" applyAlignment="1" applyProtection="1">
      <alignment horizontal="left" vertical="center" wrapText="1"/>
      <protection hidden="1"/>
    </xf>
    <xf numFmtId="0" fontId="2" fillId="11" borderId="0" xfId="1" applyFont="1" applyFill="1" applyAlignment="1" applyProtection="1">
      <alignment horizontal="left" vertical="center" wrapText="1"/>
      <protection hidden="1"/>
    </xf>
    <xf numFmtId="0" fontId="3" fillId="11" borderId="0" xfId="1" applyFont="1" applyFill="1" applyAlignment="1" applyProtection="1">
      <alignment vertical="center" wrapText="1"/>
      <protection hidden="1"/>
    </xf>
    <xf numFmtId="0" fontId="3" fillId="3" borderId="8" xfId="1" applyFont="1" applyFill="1" applyBorder="1" applyAlignment="1" applyProtection="1">
      <alignment horizontal="center" vertical="center" wrapText="1"/>
      <protection hidden="1"/>
    </xf>
    <xf numFmtId="0" fontId="9" fillId="4" borderId="0" xfId="0" applyFont="1" applyFill="1" applyAlignment="1" applyProtection="1">
      <alignment vertical="center"/>
      <protection hidden="1"/>
    </xf>
    <xf numFmtId="0" fontId="2" fillId="6" borderId="7" xfId="1" applyFont="1" applyFill="1" applyBorder="1" applyAlignment="1" applyProtection="1">
      <alignment vertical="center" wrapText="1"/>
      <protection hidden="1"/>
    </xf>
    <xf numFmtId="0" fontId="3" fillId="6" borderId="15" xfId="1" applyFont="1" applyFill="1" applyBorder="1" applyAlignment="1" applyProtection="1">
      <alignment horizontal="center" vertical="center" wrapText="1"/>
      <protection hidden="1"/>
    </xf>
    <xf numFmtId="0" fontId="3" fillId="6" borderId="16" xfId="1" applyFont="1" applyFill="1" applyBorder="1" applyAlignment="1" applyProtection="1">
      <alignment horizontal="center" vertical="center" wrapText="1"/>
      <protection hidden="1"/>
    </xf>
    <xf numFmtId="0" fontId="2" fillId="6" borderId="7" xfId="1" applyFont="1" applyFill="1" applyBorder="1" applyAlignment="1" applyProtection="1">
      <alignment horizontal="left" vertical="center" wrapText="1"/>
      <protection hidden="1"/>
    </xf>
    <xf numFmtId="0" fontId="3" fillId="6" borderId="17" xfId="1" applyFont="1" applyFill="1" applyBorder="1" applyAlignment="1" applyProtection="1">
      <alignment horizontal="left" vertical="center" wrapText="1"/>
      <protection hidden="1"/>
    </xf>
    <xf numFmtId="0" fontId="3" fillId="6" borderId="7" xfId="1" applyFont="1" applyFill="1" applyBorder="1" applyAlignment="1" applyProtection="1">
      <alignment horizontal="left" vertical="center" wrapText="1"/>
      <protection hidden="1"/>
    </xf>
    <xf numFmtId="0" fontId="2" fillId="6" borderId="19" xfId="1" applyFont="1" applyFill="1" applyBorder="1" applyAlignment="1" applyProtection="1">
      <alignment horizontal="left" vertical="center" wrapText="1"/>
      <protection hidden="1"/>
    </xf>
    <xf numFmtId="0" fontId="4" fillId="13" borderId="1" xfId="0" applyFont="1" applyFill="1" applyBorder="1" applyAlignment="1" applyProtection="1">
      <alignment horizontal="center" vertical="center"/>
      <protection hidden="1"/>
    </xf>
    <xf numFmtId="0" fontId="7" fillId="8" borderId="20" xfId="1" applyFont="1" applyFill="1" applyBorder="1" applyAlignment="1" applyProtection="1">
      <alignment horizontal="center" vertical="center" wrapText="1"/>
      <protection hidden="1"/>
    </xf>
    <xf numFmtId="0" fontId="2" fillId="11" borderId="21" xfId="1" applyFont="1" applyFill="1" applyBorder="1" applyAlignment="1" applyProtection="1">
      <alignment wrapText="1"/>
      <protection hidden="1"/>
    </xf>
    <xf numFmtId="0" fontId="10" fillId="11" borderId="0" xfId="1" applyFont="1" applyFill="1" applyAlignment="1" applyProtection="1">
      <alignment horizontal="center" vertical="center" wrapText="1"/>
      <protection hidden="1"/>
    </xf>
    <xf numFmtId="0" fontId="5" fillId="4" borderId="9" xfId="0" applyFont="1" applyFill="1" applyBorder="1" applyAlignment="1" applyProtection="1">
      <alignment horizontal="center" vertical="center"/>
      <protection hidden="1"/>
    </xf>
    <xf numFmtId="0" fontId="5" fillId="13" borderId="3" xfId="0" applyFont="1" applyFill="1" applyBorder="1" applyAlignment="1" applyProtection="1">
      <alignment horizontal="center" vertical="center"/>
      <protection hidden="1"/>
    </xf>
    <xf numFmtId="0" fontId="5" fillId="9" borderId="9"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3" fillId="6" borderId="25" xfId="1"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protection hidden="1"/>
    </xf>
    <xf numFmtId="0" fontId="5" fillId="13" borderId="2" xfId="0" applyFont="1" applyFill="1" applyBorder="1" applyAlignment="1" applyProtection="1">
      <alignment horizontal="center" vertical="center"/>
      <protection hidden="1"/>
    </xf>
    <xf numFmtId="0" fontId="5" fillId="13" borderId="5" xfId="0" applyFont="1" applyFill="1" applyBorder="1" applyAlignment="1" applyProtection="1">
      <alignment horizontal="center" vertical="center"/>
      <protection hidden="1"/>
    </xf>
    <xf numFmtId="0" fontId="5" fillId="13" borderId="9"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0" fontId="5" fillId="9" borderId="2" xfId="0" applyFont="1" applyFill="1" applyBorder="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0" fontId="5" fillId="10" borderId="5" xfId="0" applyFont="1" applyFill="1" applyBorder="1" applyAlignment="1" applyProtection="1">
      <alignment horizontal="center" vertical="center"/>
      <protection hidden="1"/>
    </xf>
    <xf numFmtId="0" fontId="5" fillId="10" borderId="9"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protection hidden="1"/>
    </xf>
    <xf numFmtId="0" fontId="5" fillId="8" borderId="3" xfId="0" applyFont="1" applyFill="1" applyBorder="1" applyAlignment="1" applyProtection="1">
      <alignment horizontal="center" vertical="center"/>
      <protection hidden="1"/>
    </xf>
    <xf numFmtId="0" fontId="10" fillId="11" borderId="0" xfId="1" quotePrefix="1" applyFont="1" applyFill="1" applyAlignment="1" applyProtection="1">
      <alignment vertical="center"/>
      <protection hidden="1"/>
    </xf>
    <xf numFmtId="0" fontId="4" fillId="7" borderId="26" xfId="0" applyFont="1" applyFill="1" applyBorder="1" applyAlignment="1" applyProtection="1">
      <alignment horizontal="right" vertical="center"/>
      <protection hidden="1"/>
    </xf>
    <xf numFmtId="0" fontId="5" fillId="5" borderId="31" xfId="0" applyFont="1" applyFill="1" applyBorder="1" applyAlignment="1" applyProtection="1">
      <alignment horizontal="center" vertical="center"/>
      <protection hidden="1"/>
    </xf>
    <xf numFmtId="0" fontId="5" fillId="5" borderId="30" xfId="0" applyFont="1" applyFill="1" applyBorder="1" applyAlignment="1" applyProtection="1">
      <alignment horizontal="center" vertical="center"/>
      <protection hidden="1"/>
    </xf>
    <xf numFmtId="0" fontId="5" fillId="7" borderId="29" xfId="0" applyFont="1" applyFill="1" applyBorder="1" applyAlignment="1" applyProtection="1">
      <alignment horizontal="center" vertical="center"/>
      <protection hidden="1"/>
    </xf>
    <xf numFmtId="0" fontId="5" fillId="7" borderId="30" xfId="0" applyFont="1" applyFill="1" applyBorder="1" applyAlignment="1" applyProtection="1">
      <alignment horizontal="center" vertical="center"/>
      <protection hidden="1"/>
    </xf>
    <xf numFmtId="0" fontId="2" fillId="3" borderId="8" xfId="1" applyFont="1" applyFill="1" applyBorder="1" applyAlignment="1" applyProtection="1">
      <alignment horizontal="center" vertical="center" wrapText="1"/>
      <protection locked="0"/>
    </xf>
    <xf numFmtId="0" fontId="2" fillId="2" borderId="10"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1" fillId="12" borderId="11" xfId="1" applyFill="1" applyBorder="1" applyAlignment="1" applyProtection="1">
      <alignment horizontal="center" vertical="center"/>
      <protection locked="0"/>
    </xf>
    <xf numFmtId="0" fontId="5" fillId="10" borderId="33" xfId="0" applyFont="1" applyFill="1" applyBorder="1" applyAlignment="1" applyProtection="1">
      <alignment horizontal="center" vertical="center"/>
      <protection hidden="1"/>
    </xf>
    <xf numFmtId="0" fontId="2" fillId="6" borderId="34" xfId="1" applyFont="1" applyFill="1" applyBorder="1" applyAlignment="1" applyProtection="1">
      <alignment vertical="center" wrapText="1"/>
      <protection hidden="1"/>
    </xf>
    <xf numFmtId="0" fontId="2" fillId="2" borderId="32" xfId="1" applyFont="1" applyFill="1" applyBorder="1" applyAlignment="1" applyProtection="1">
      <alignment horizontal="center" vertical="center" wrapText="1"/>
      <protection locked="0"/>
    </xf>
    <xf numFmtId="0" fontId="3" fillId="6" borderId="0" xfId="1" applyFont="1" applyFill="1" applyAlignment="1" applyProtection="1">
      <alignment horizontal="center" vertical="center" wrapText="1"/>
      <protection hidden="1"/>
    </xf>
    <xf numFmtId="0" fontId="3" fillId="6" borderId="6" xfId="1" applyFont="1" applyFill="1" applyBorder="1" applyAlignment="1" applyProtection="1">
      <alignment horizontal="center" vertical="center" wrapText="1"/>
      <protection hidden="1"/>
    </xf>
    <xf numFmtId="0" fontId="3" fillId="6" borderId="24" xfId="1" applyFont="1" applyFill="1" applyBorder="1" applyAlignment="1" applyProtection="1">
      <alignment horizontal="center" vertical="center" wrapText="1"/>
      <protection hidden="1"/>
    </xf>
    <xf numFmtId="0" fontId="2" fillId="2" borderId="4" xfId="1" applyFont="1" applyFill="1" applyBorder="1" applyAlignment="1" applyProtection="1">
      <alignment horizontal="center" vertical="center" wrapText="1"/>
      <protection locked="0"/>
    </xf>
    <xf numFmtId="0" fontId="3" fillId="6" borderId="5" xfId="1" applyFont="1" applyFill="1" applyBorder="1" applyAlignment="1" applyProtection="1">
      <alignment horizontal="center" vertical="center" wrapText="1"/>
      <protection hidden="1"/>
    </xf>
    <xf numFmtId="0" fontId="3" fillId="6" borderId="9" xfId="1" applyFont="1" applyFill="1" applyBorder="1" applyAlignment="1" applyProtection="1">
      <alignment horizontal="center" vertical="center" wrapText="1"/>
      <protection hidden="1"/>
    </xf>
    <xf numFmtId="0" fontId="7" fillId="10" borderId="38" xfId="1" applyFont="1" applyFill="1" applyBorder="1" applyAlignment="1" applyProtection="1">
      <alignment horizontal="center" vertical="center" wrapText="1"/>
      <protection hidden="1"/>
    </xf>
    <xf numFmtId="0" fontId="10" fillId="11" borderId="24" xfId="1" applyFont="1" applyFill="1" applyBorder="1" applyAlignment="1" applyProtection="1">
      <alignment horizontal="center" vertical="center" wrapText="1"/>
      <protection hidden="1"/>
    </xf>
    <xf numFmtId="0" fontId="7" fillId="9" borderId="39" xfId="1" applyFont="1" applyFill="1" applyBorder="1" applyAlignment="1" applyProtection="1">
      <alignment horizontal="center" vertical="center" wrapText="1"/>
      <protection hidden="1"/>
    </xf>
    <xf numFmtId="0" fontId="7" fillId="4" borderId="39" xfId="1" applyFont="1" applyFill="1" applyBorder="1" applyAlignment="1" applyProtection="1">
      <alignment horizontal="center" vertical="center" wrapText="1"/>
      <protection hidden="1"/>
    </xf>
    <xf numFmtId="0" fontId="7" fillId="13" borderId="39" xfId="1" applyFont="1" applyFill="1" applyBorder="1" applyAlignment="1" applyProtection="1">
      <alignment horizontal="center" vertical="center" wrapText="1"/>
      <protection hidden="1"/>
    </xf>
    <xf numFmtId="0" fontId="7" fillId="5" borderId="39" xfId="1" applyFont="1" applyFill="1" applyBorder="1" applyAlignment="1" applyProtection="1">
      <alignment horizontal="center" vertical="center" wrapText="1"/>
      <protection hidden="1"/>
    </xf>
    <xf numFmtId="0" fontId="7" fillId="7" borderId="35" xfId="1" applyFont="1" applyFill="1" applyBorder="1" applyAlignment="1" applyProtection="1">
      <alignment horizontal="center" vertical="center" wrapText="1"/>
      <protection hidden="1"/>
    </xf>
    <xf numFmtId="0" fontId="2" fillId="11" borderId="0" xfId="1" quotePrefix="1" applyFont="1" applyFill="1" applyAlignment="1" applyProtection="1">
      <alignment horizontal="left" vertical="center" wrapText="1"/>
      <protection hidden="1"/>
    </xf>
    <xf numFmtId="164" fontId="1" fillId="11" borderId="0" xfId="1" applyNumberFormat="1" applyFill="1" applyAlignment="1" applyProtection="1">
      <alignment wrapText="1"/>
      <protection hidden="1"/>
    </xf>
    <xf numFmtId="0" fontId="7" fillId="5" borderId="28" xfId="1" applyFont="1" applyFill="1" applyBorder="1" applyAlignment="1" applyProtection="1">
      <alignment horizontal="center" vertical="center" wrapText="1"/>
      <protection hidden="1"/>
    </xf>
    <xf numFmtId="0" fontId="7" fillId="7" borderId="28" xfId="1" applyFont="1" applyFill="1" applyBorder="1" applyAlignment="1" applyProtection="1">
      <alignment horizontal="center" vertical="center" wrapText="1"/>
      <protection hidden="1"/>
    </xf>
    <xf numFmtId="0" fontId="7" fillId="10" borderId="1" xfId="1" applyFont="1" applyFill="1" applyBorder="1" applyAlignment="1" applyProtection="1">
      <alignment horizontal="center" vertical="center" wrapText="1"/>
      <protection hidden="1"/>
    </xf>
    <xf numFmtId="0" fontId="6" fillId="11" borderId="0" xfId="1" applyFont="1" applyFill="1" applyAlignment="1" applyProtection="1">
      <alignment horizontal="left" vertical="center" wrapText="1"/>
      <protection hidden="1"/>
    </xf>
    <xf numFmtId="0" fontId="1" fillId="11" borderId="0" xfId="1" applyFill="1" applyAlignment="1" applyProtection="1">
      <alignment vertical="center" wrapText="1"/>
      <protection hidden="1"/>
    </xf>
    <xf numFmtId="0" fontId="2" fillId="11" borderId="0" xfId="1" applyFont="1" applyFill="1" applyAlignment="1" applyProtection="1">
      <alignment horizontal="center" vertical="center" wrapText="1"/>
      <protection hidden="1"/>
    </xf>
    <xf numFmtId="0" fontId="3" fillId="3" borderId="4" xfId="1" applyFont="1" applyFill="1" applyBorder="1" applyAlignment="1" applyProtection="1">
      <alignment horizontal="center" vertical="center" wrapText="1"/>
      <protection hidden="1"/>
    </xf>
    <xf numFmtId="0" fontId="2" fillId="2" borderId="12"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hidden="1"/>
    </xf>
    <xf numFmtId="0" fontId="2" fillId="11" borderId="0" xfId="1" quotePrefix="1" applyFont="1" applyFill="1" applyAlignment="1" applyProtection="1">
      <alignment vertical="center" wrapText="1"/>
      <protection hidden="1"/>
    </xf>
    <xf numFmtId="0" fontId="2" fillId="3" borderId="4" xfId="1" applyFont="1" applyFill="1" applyBorder="1" applyAlignment="1" applyProtection="1">
      <alignment horizontal="center" vertical="center" wrapText="1"/>
      <protection locked="0"/>
    </xf>
    <xf numFmtId="0" fontId="6" fillId="11" borderId="0" xfId="1" applyFont="1" applyFill="1" applyAlignment="1" applyProtection="1">
      <alignment vertical="center" wrapText="1"/>
      <protection hidden="1"/>
    </xf>
    <xf numFmtId="0" fontId="2" fillId="2" borderId="27" xfId="1" applyFont="1" applyFill="1" applyBorder="1" applyAlignment="1" applyProtection="1">
      <alignment horizontal="center" vertical="center" wrapText="1"/>
      <protection locked="0"/>
    </xf>
    <xf numFmtId="0" fontId="2" fillId="11" borderId="40" xfId="1" applyFont="1" applyFill="1" applyBorder="1" applyAlignment="1" applyProtection="1">
      <alignment horizontal="center" vertical="center" wrapText="1"/>
      <protection hidden="1"/>
    </xf>
    <xf numFmtId="0" fontId="2" fillId="11" borderId="24" xfId="1" applyFont="1" applyFill="1" applyBorder="1" applyAlignment="1" applyProtection="1">
      <alignment vertical="center" wrapText="1"/>
      <protection hidden="1"/>
    </xf>
    <xf numFmtId="0" fontId="8" fillId="4" borderId="26" xfId="0" applyFont="1" applyFill="1" applyBorder="1" applyAlignment="1" applyProtection="1">
      <alignment horizontal="right" vertical="center"/>
      <protection hidden="1"/>
    </xf>
    <xf numFmtId="0" fontId="4" fillId="13" borderId="26" xfId="0" applyFont="1" applyFill="1" applyBorder="1" applyAlignment="1" applyProtection="1">
      <alignment horizontal="right" vertical="center"/>
      <protection hidden="1"/>
    </xf>
    <xf numFmtId="0" fontId="4" fillId="9" borderId="26" xfId="0" applyFont="1" applyFill="1" applyBorder="1" applyAlignment="1" applyProtection="1">
      <alignment horizontal="right" vertical="center"/>
      <protection hidden="1"/>
    </xf>
    <xf numFmtId="0" fontId="4" fillId="8" borderId="26" xfId="0" applyFont="1" applyFill="1" applyBorder="1" applyAlignment="1" applyProtection="1">
      <alignment horizontal="right" vertical="center"/>
      <protection hidden="1"/>
    </xf>
    <xf numFmtId="0" fontId="4" fillId="5" borderId="26" xfId="0" applyFont="1" applyFill="1" applyBorder="1" applyAlignment="1" applyProtection="1">
      <alignment horizontal="right" vertical="center"/>
      <protection hidden="1"/>
    </xf>
    <xf numFmtId="0" fontId="4" fillId="10" borderId="51" xfId="0" applyFont="1" applyFill="1" applyBorder="1" applyAlignment="1" applyProtection="1">
      <alignment horizontal="right" vertical="center"/>
      <protection hidden="1"/>
    </xf>
    <xf numFmtId="0" fontId="5" fillId="10" borderId="52" xfId="0" applyFont="1" applyFill="1" applyBorder="1" applyAlignment="1" applyProtection="1">
      <alignment horizontal="center" vertical="center"/>
      <protection hidden="1"/>
    </xf>
    <xf numFmtId="0" fontId="2" fillId="11" borderId="53" xfId="1" applyFont="1" applyFill="1" applyBorder="1" applyAlignment="1" applyProtection="1">
      <alignment vertical="center" wrapText="1"/>
      <protection hidden="1"/>
    </xf>
    <xf numFmtId="0" fontId="5" fillId="8" borderId="54" xfId="0" applyFont="1" applyFill="1" applyBorder="1" applyAlignment="1" applyProtection="1">
      <alignment horizontal="center" vertical="center"/>
      <protection hidden="1"/>
    </xf>
    <xf numFmtId="0" fontId="5" fillId="8" borderId="23" xfId="0" applyFont="1" applyFill="1" applyBorder="1" applyAlignment="1" applyProtection="1">
      <alignment horizontal="center" vertical="center"/>
      <protection hidden="1"/>
    </xf>
    <xf numFmtId="0" fontId="7" fillId="8" borderId="34" xfId="1" applyFont="1" applyFill="1" applyBorder="1" applyAlignment="1" applyProtection="1">
      <alignment horizontal="center" vertical="center" wrapText="1"/>
      <protection hidden="1"/>
    </xf>
    <xf numFmtId="0" fontId="3" fillId="3" borderId="55" xfId="1" applyFont="1" applyFill="1" applyBorder="1" applyAlignment="1" applyProtection="1">
      <alignment horizontal="center" vertical="center" wrapText="1"/>
      <protection hidden="1"/>
    </xf>
    <xf numFmtId="0" fontId="2" fillId="11" borderId="16" xfId="1" applyFont="1" applyFill="1" applyBorder="1" applyAlignment="1" applyProtection="1">
      <alignment vertical="center" wrapText="1"/>
      <protection hidden="1"/>
    </xf>
    <xf numFmtId="0" fontId="3" fillId="3" borderId="56" xfId="1" applyFont="1" applyFill="1" applyBorder="1" applyAlignment="1" applyProtection="1">
      <alignment horizontal="center" vertical="center" wrapText="1"/>
      <protection hidden="1"/>
    </xf>
    <xf numFmtId="0" fontId="3" fillId="6" borderId="14" xfId="1" applyFont="1" applyFill="1" applyBorder="1" applyAlignment="1" applyProtection="1">
      <alignment horizontal="center" vertical="center" wrapText="1"/>
      <protection hidden="1"/>
    </xf>
    <xf numFmtId="0" fontId="2" fillId="6" borderId="14" xfId="1" applyFont="1" applyFill="1" applyBorder="1" applyAlignment="1" applyProtection="1">
      <alignment horizontal="left" vertical="center" wrapText="1"/>
      <protection hidden="1"/>
    </xf>
    <xf numFmtId="0" fontId="2" fillId="6" borderId="0" xfId="1" applyFont="1" applyFill="1" applyAlignment="1" applyProtection="1">
      <alignment horizontal="left" vertical="center" wrapText="1"/>
      <protection hidden="1"/>
    </xf>
    <xf numFmtId="0" fontId="3" fillId="6" borderId="0" xfId="1" applyFont="1" applyFill="1" applyAlignment="1" applyProtection="1">
      <alignment horizontal="left" vertical="center" wrapText="1"/>
      <protection hidden="1"/>
    </xf>
    <xf numFmtId="0" fontId="3" fillId="6" borderId="0" xfId="1" applyFont="1" applyFill="1" applyAlignment="1" applyProtection="1">
      <alignment vertical="center" wrapText="1"/>
      <protection hidden="1"/>
    </xf>
    <xf numFmtId="0" fontId="15" fillId="4" borderId="0" xfId="0" applyFont="1" applyFill="1" applyAlignment="1" applyProtection="1">
      <alignment horizontal="left" vertical="center" wrapText="1" indent="1"/>
      <protection hidden="1"/>
    </xf>
    <xf numFmtId="0" fontId="0" fillId="0" borderId="0" xfId="0" applyProtection="1">
      <protection hidden="1"/>
    </xf>
    <xf numFmtId="0" fontId="14" fillId="2" borderId="0" xfId="0" applyFont="1" applyFill="1" applyAlignment="1" applyProtection="1">
      <alignment horizontal="left" vertical="center" indent="1"/>
      <protection hidden="1"/>
    </xf>
    <xf numFmtId="0" fontId="11" fillId="2" borderId="48" xfId="1" applyFont="1" applyFill="1" applyBorder="1" applyAlignment="1" applyProtection="1">
      <alignment horizontal="center" vertical="center"/>
      <protection hidden="1"/>
    </xf>
    <xf numFmtId="0" fontId="11" fillId="2" borderId="49" xfId="1" applyFont="1" applyFill="1" applyBorder="1" applyAlignment="1" applyProtection="1">
      <alignment horizontal="center" vertical="center"/>
      <protection hidden="1"/>
    </xf>
    <xf numFmtId="0" fontId="11" fillId="2" borderId="50" xfId="1" applyFont="1" applyFill="1" applyBorder="1" applyAlignment="1" applyProtection="1">
      <alignment horizontal="center" vertical="center"/>
      <protection hidden="1"/>
    </xf>
    <xf numFmtId="0" fontId="3" fillId="6" borderId="18" xfId="1" applyFont="1" applyFill="1" applyBorder="1" applyAlignment="1" applyProtection="1">
      <alignment vertical="center" wrapText="1"/>
      <protection hidden="1"/>
    </xf>
    <xf numFmtId="0" fontId="3" fillId="6" borderId="0" xfId="1" applyFont="1" applyFill="1" applyAlignment="1" applyProtection="1">
      <alignment horizontal="left" vertical="center" wrapText="1"/>
      <protection hidden="1"/>
    </xf>
    <xf numFmtId="0" fontId="5" fillId="9" borderId="23" xfId="0" applyFont="1" applyFill="1" applyBorder="1" applyAlignment="1" applyProtection="1">
      <alignment horizontal="left" vertical="center"/>
      <protection hidden="1"/>
    </xf>
    <xf numFmtId="0" fontId="5" fillId="4" borderId="14" xfId="0" applyFont="1" applyFill="1" applyBorder="1" applyAlignment="1" applyProtection="1">
      <alignment horizontal="left" vertical="center"/>
      <protection hidden="1"/>
    </xf>
    <xf numFmtId="0" fontId="8" fillId="5" borderId="29" xfId="1" applyFont="1" applyFill="1" applyBorder="1" applyAlignment="1" applyProtection="1">
      <alignment horizontal="left" vertical="center" wrapText="1"/>
      <protection hidden="1"/>
    </xf>
    <xf numFmtId="0" fontId="15" fillId="4" borderId="0" xfId="0" applyFont="1" applyFill="1" applyAlignment="1" applyProtection="1">
      <alignment horizontal="left" vertical="center" wrapText="1" indent="1"/>
      <protection hidden="1"/>
    </xf>
    <xf numFmtId="0" fontId="2" fillId="6" borderId="0" xfId="1" applyFont="1" applyFill="1" applyAlignment="1" applyProtection="1">
      <alignment horizontal="left" vertical="center" wrapText="1"/>
      <protection hidden="1"/>
    </xf>
    <xf numFmtId="0" fontId="8" fillId="8" borderId="23" xfId="1" applyFont="1" applyFill="1" applyBorder="1" applyAlignment="1" applyProtection="1">
      <alignment horizontal="left" vertical="center" wrapText="1"/>
      <protection hidden="1"/>
    </xf>
    <xf numFmtId="0" fontId="3" fillId="6" borderId="0" xfId="1" applyFont="1" applyFill="1" applyAlignment="1" applyProtection="1">
      <alignment vertical="center" wrapText="1"/>
      <protection hidden="1"/>
    </xf>
    <xf numFmtId="0" fontId="2" fillId="6" borderId="14" xfId="1" applyFont="1" applyFill="1" applyBorder="1" applyAlignment="1" applyProtection="1">
      <alignment horizontal="left" vertical="center" wrapText="1"/>
      <protection hidden="1"/>
    </xf>
    <xf numFmtId="0" fontId="8" fillId="7" borderId="29" xfId="1" applyFont="1" applyFill="1" applyBorder="1" applyAlignment="1" applyProtection="1">
      <alignment horizontal="left" vertical="center" wrapText="1"/>
      <protection hidden="1"/>
    </xf>
    <xf numFmtId="0" fontId="3" fillId="6" borderId="18" xfId="1" applyFont="1" applyFill="1" applyBorder="1" applyAlignment="1" applyProtection="1">
      <alignment horizontal="center" vertical="center" wrapText="1"/>
      <protection hidden="1"/>
    </xf>
    <xf numFmtId="0" fontId="3" fillId="6" borderId="14" xfId="1" applyFont="1" applyFill="1" applyBorder="1" applyAlignment="1" applyProtection="1">
      <alignment horizontal="center" vertical="center" wrapText="1"/>
      <protection hidden="1"/>
    </xf>
    <xf numFmtId="0" fontId="3" fillId="6" borderId="36" xfId="1" applyFont="1" applyFill="1" applyBorder="1" applyAlignment="1" applyProtection="1">
      <alignment horizontal="center" vertical="center" wrapText="1"/>
      <protection hidden="1"/>
    </xf>
    <xf numFmtId="0" fontId="3" fillId="6" borderId="37" xfId="1" applyFont="1" applyFill="1" applyBorder="1" applyAlignment="1" applyProtection="1">
      <alignment horizontal="center" vertical="center" wrapText="1"/>
      <protection hidden="1"/>
    </xf>
    <xf numFmtId="0" fontId="14" fillId="11" borderId="0" xfId="1" applyFont="1" applyFill="1" applyAlignment="1" applyProtection="1">
      <alignment horizontal="left" vertical="center" wrapText="1" indent="1"/>
      <protection hidden="1"/>
    </xf>
    <xf numFmtId="0" fontId="2" fillId="6" borderId="18" xfId="1" applyFont="1" applyFill="1" applyBorder="1" applyAlignment="1" applyProtection="1">
      <alignment horizontal="left" vertical="center" wrapText="1"/>
      <protection hidden="1"/>
    </xf>
    <xf numFmtId="0" fontId="8" fillId="10" borderId="5" xfId="1" applyFont="1" applyFill="1" applyBorder="1" applyAlignment="1" applyProtection="1">
      <alignment horizontal="left" vertical="center" wrapText="1"/>
      <protection hidden="1"/>
    </xf>
    <xf numFmtId="0" fontId="12" fillId="14" borderId="41" xfId="1" applyFont="1" applyFill="1" applyBorder="1" applyAlignment="1" applyProtection="1">
      <alignment horizontal="center" vertical="center" wrapText="1"/>
      <protection hidden="1"/>
    </xf>
    <xf numFmtId="0" fontId="12" fillId="14" borderId="22" xfId="1" applyFont="1" applyFill="1" applyBorder="1" applyAlignment="1" applyProtection="1">
      <alignment horizontal="center" vertical="center" wrapText="1"/>
      <protection hidden="1"/>
    </xf>
    <xf numFmtId="0" fontId="12" fillId="14" borderId="42" xfId="1" applyFont="1" applyFill="1" applyBorder="1" applyAlignment="1" applyProtection="1">
      <alignment horizontal="center" vertical="center" wrapText="1"/>
      <protection hidden="1"/>
    </xf>
    <xf numFmtId="0" fontId="12" fillId="14" borderId="43" xfId="1" applyFont="1" applyFill="1" applyBorder="1" applyAlignment="1" applyProtection="1">
      <alignment horizontal="center" vertical="center" wrapText="1"/>
      <protection hidden="1"/>
    </xf>
    <xf numFmtId="0" fontId="12" fillId="14" borderId="44" xfId="1" applyFont="1" applyFill="1" applyBorder="1" applyAlignment="1" applyProtection="1">
      <alignment horizontal="center" vertical="center" wrapText="1"/>
      <protection hidden="1"/>
    </xf>
    <xf numFmtId="0" fontId="12" fillId="14" borderId="45" xfId="1" applyFont="1" applyFill="1" applyBorder="1" applyAlignment="1" applyProtection="1">
      <alignment horizontal="center" vertical="center" wrapText="1"/>
      <protection hidden="1"/>
    </xf>
    <xf numFmtId="0" fontId="12" fillId="14" borderId="46" xfId="1" applyFont="1" applyFill="1" applyBorder="1" applyAlignment="1" applyProtection="1">
      <alignment horizontal="center" vertical="center" wrapText="1"/>
      <protection hidden="1"/>
    </xf>
    <xf numFmtId="0" fontId="12" fillId="14" borderId="47" xfId="1" applyFont="1" applyFill="1" applyBorder="1" applyAlignment="1" applyProtection="1">
      <alignment horizontal="center" vertical="center" wrapText="1"/>
      <protection hidden="1"/>
    </xf>
    <xf numFmtId="0" fontId="5" fillId="13" borderId="2" xfId="0" applyFont="1" applyFill="1" applyBorder="1" applyAlignment="1" applyProtection="1">
      <alignment horizontal="left" vertical="center"/>
      <protection hidden="1"/>
    </xf>
    <xf numFmtId="0" fontId="13" fillId="2" borderId="0" xfId="0" applyFont="1" applyFill="1" applyAlignment="1" applyProtection="1">
      <alignment horizontal="left" vertical="center" wrapText="1" indent="1"/>
      <protection hidden="1"/>
    </xf>
    <xf numFmtId="0" fontId="13" fillId="2" borderId="57" xfId="0" applyFont="1" applyFill="1" applyBorder="1" applyAlignment="1" applyProtection="1">
      <alignment horizontal="left" vertical="center" wrapText="1" indent="1"/>
      <protection hidden="1"/>
    </xf>
  </cellXfs>
  <cellStyles count="2">
    <cellStyle name="Normal" xfId="0" builtinId="0"/>
    <cellStyle name="Normal 2" xfId="1" xr:uid="{00000000-0005-0000-0000-000001000000}"/>
  </cellStyles>
  <dxfs count="0"/>
  <tableStyles count="0" defaultTableStyle="TableStyleMedium2" defaultPivotStyle="PivotStyleLight16"/>
  <colors>
    <mruColors>
      <color rgb="FF58B527"/>
      <color rgb="FF4A562A"/>
      <color rgb="FF984806"/>
      <color rgb="FF76923C"/>
      <color rgb="FF5F4970"/>
      <color rgb="FF31849B"/>
      <color rgb="FF94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104775</xdr:rowOff>
    </xdr:from>
    <xdr:to>
      <xdr:col>12</xdr:col>
      <xdr:colOff>638175</xdr:colOff>
      <xdr:row>33</xdr:row>
      <xdr:rowOff>57150</xdr:rowOff>
    </xdr:to>
    <xdr:pic>
      <xdr:nvPicPr>
        <xdr:cNvPr id="2" name="Picture 1">
          <a:extLst>
            <a:ext uri="{FF2B5EF4-FFF2-40B4-BE49-F238E27FC236}">
              <a16:creationId xmlns:a16="http://schemas.microsoft.com/office/drawing/2014/main" id="{E273C835-DA0A-4307-B40D-4078B6CC218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578"/>
        <a:stretch/>
      </xdr:blipFill>
      <xdr:spPr bwMode="auto">
        <a:xfrm>
          <a:off x="428625" y="4838700"/>
          <a:ext cx="57340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0"/>
  <sheetViews>
    <sheetView showRowColHeaders="0" tabSelected="1" zoomScaleNormal="100" workbookViewId="0">
      <selection activeCell="J21" sqref="J21"/>
    </sheetView>
  </sheetViews>
  <sheetFormatPr defaultColWidth="0" defaultRowHeight="15" zeroHeight="1" x14ac:dyDescent="0.25"/>
  <cols>
    <col min="1" max="1" width="1.7109375" style="111" customWidth="1"/>
    <col min="2" max="2" width="4.7109375" style="111" customWidth="1"/>
    <col min="3" max="3" width="6.42578125" style="111" customWidth="1"/>
    <col min="4" max="4" width="6.7109375" style="111" customWidth="1"/>
    <col min="5" max="5" width="12.7109375" style="111" customWidth="1"/>
    <col min="6" max="6" width="21.7109375" style="111" customWidth="1"/>
    <col min="7" max="8" width="3.7109375" style="111" customWidth="1"/>
    <col min="9" max="9" width="2.7109375" style="111" customWidth="1"/>
    <col min="10" max="10" width="4.7109375" style="111" customWidth="1"/>
    <col min="11" max="11" width="6.42578125" style="111" customWidth="1"/>
    <col min="12" max="12" width="7.5703125" style="111" customWidth="1"/>
    <col min="13" max="13" width="12.7109375" style="111" customWidth="1"/>
    <col min="14" max="14" width="21.7109375" style="111" customWidth="1"/>
    <col min="15" max="16" width="3.7109375" style="111" customWidth="1"/>
    <col min="17" max="17" width="2.7109375" style="111" customWidth="1"/>
    <col min="18" max="18" width="4.7109375" style="111" customWidth="1"/>
    <col min="19" max="19" width="6.42578125" style="111" customWidth="1"/>
    <col min="20" max="20" width="9.140625" style="111" customWidth="1"/>
    <col min="21" max="21" width="12.7109375" style="111" customWidth="1"/>
    <col min="22" max="22" width="21.7109375" style="111" customWidth="1"/>
    <col min="23" max="24" width="3.7109375" style="111" customWidth="1"/>
    <col min="25" max="25" width="7.140625" style="111" customWidth="1"/>
    <col min="26" max="16384" width="9.140625" style="111" hidden="1"/>
  </cols>
  <sheetData>
    <row r="1" spans="1:25" ht="7.5" customHeight="1" x14ac:dyDescent="0.25">
      <c r="A1" s="121" t="str">
        <f>IF($V$2="English","LOTUS NC V3 - Scorecard",IF($V$2="Tiếng Việt","LOTUS NC V3 - Bảng điểm","LOTUS NC V3 - Scorecard/Bảng điểm"))</f>
        <v>LOTUS NC V3 - Scorecard/Bảng điểm</v>
      </c>
      <c r="B1" s="121"/>
      <c r="C1" s="121"/>
      <c r="D1" s="121"/>
      <c r="E1" s="121"/>
      <c r="F1" s="121"/>
      <c r="G1" s="121"/>
      <c r="H1" s="121"/>
      <c r="I1" s="121"/>
      <c r="J1" s="121"/>
      <c r="K1" s="121"/>
      <c r="L1" s="121"/>
      <c r="M1" s="121"/>
      <c r="N1" s="110"/>
      <c r="O1" s="14"/>
      <c r="P1" s="14"/>
      <c r="Q1" s="14"/>
      <c r="R1" s="14"/>
      <c r="S1" s="14"/>
      <c r="T1" s="14"/>
      <c r="U1" s="14"/>
      <c r="V1" s="14"/>
      <c r="W1" s="14"/>
      <c r="X1" s="14"/>
      <c r="Y1" s="14"/>
    </row>
    <row r="2" spans="1:25" ht="16.5" customHeight="1" x14ac:dyDescent="0.25">
      <c r="A2" s="121"/>
      <c r="B2" s="121"/>
      <c r="C2" s="121"/>
      <c r="D2" s="121"/>
      <c r="E2" s="121"/>
      <c r="F2" s="121"/>
      <c r="G2" s="121"/>
      <c r="H2" s="121"/>
      <c r="I2" s="121"/>
      <c r="J2" s="121"/>
      <c r="K2" s="121"/>
      <c r="L2" s="121"/>
      <c r="M2" s="121"/>
      <c r="N2" s="110"/>
      <c r="O2" s="113" t="s">
        <v>22</v>
      </c>
      <c r="P2" s="114"/>
      <c r="Q2" s="114"/>
      <c r="R2" s="114"/>
      <c r="S2" s="114"/>
      <c r="T2" s="114"/>
      <c r="U2" s="115"/>
      <c r="V2" s="56" t="s">
        <v>58</v>
      </c>
      <c r="W2" s="14"/>
      <c r="X2" s="14"/>
      <c r="Y2" s="14"/>
    </row>
    <row r="3" spans="1:25" ht="7.5" customHeight="1" x14ac:dyDescent="0.25">
      <c r="A3" s="121"/>
      <c r="B3" s="121"/>
      <c r="C3" s="121"/>
      <c r="D3" s="121"/>
      <c r="E3" s="121"/>
      <c r="F3" s="121"/>
      <c r="G3" s="121"/>
      <c r="H3" s="121"/>
      <c r="I3" s="121"/>
      <c r="J3" s="121"/>
      <c r="K3" s="121"/>
      <c r="L3" s="121"/>
      <c r="M3" s="121"/>
      <c r="N3" s="110"/>
      <c r="O3" s="14"/>
      <c r="P3" s="14"/>
      <c r="Q3" s="14"/>
      <c r="R3" s="14"/>
      <c r="S3" s="14"/>
      <c r="T3" s="14"/>
      <c r="U3" s="14"/>
      <c r="V3" s="14"/>
      <c r="W3" s="14"/>
      <c r="X3" s="14"/>
      <c r="Y3" s="14"/>
    </row>
    <row r="4" spans="1:25" ht="9.75" customHeight="1" x14ac:dyDescent="0.25">
      <c r="A4" s="131" t="str">
        <f>IF($V$2&lt;&gt;"Tiếng Việt","NR: Non-Residential projects; R: Residential projects","NR: Phi nhà ở; R: Nhà ở Chung cư")</f>
        <v>NR: Non-Residential projects; R: Residential projects</v>
      </c>
      <c r="B4" s="131"/>
      <c r="C4" s="131"/>
      <c r="D4" s="131"/>
      <c r="E4" s="131"/>
      <c r="F4" s="131"/>
      <c r="G4" s="131"/>
      <c r="H4" s="131"/>
      <c r="I4" s="131"/>
      <c r="J4" s="131"/>
      <c r="K4" s="131"/>
      <c r="L4" s="131"/>
      <c r="M4" s="131"/>
      <c r="N4" s="131"/>
      <c r="O4" s="131"/>
      <c r="P4" s="131"/>
      <c r="Q4" s="131"/>
      <c r="R4" s="131"/>
      <c r="S4" s="131"/>
      <c r="T4" s="131"/>
      <c r="U4" s="131"/>
      <c r="V4" s="131"/>
      <c r="W4" s="131"/>
      <c r="X4" s="131"/>
      <c r="Y4" s="131"/>
    </row>
    <row r="5" spans="1:25" ht="9.75" customHeight="1" x14ac:dyDescent="0.25">
      <c r="A5" s="131"/>
      <c r="B5" s="131"/>
      <c r="C5" s="131"/>
      <c r="D5" s="131"/>
      <c r="E5" s="131"/>
      <c r="F5" s="131"/>
      <c r="G5" s="131"/>
      <c r="H5" s="131"/>
      <c r="I5" s="131"/>
      <c r="J5" s="131"/>
      <c r="K5" s="131"/>
      <c r="L5" s="131"/>
      <c r="M5" s="131"/>
      <c r="N5" s="131"/>
      <c r="O5" s="131"/>
      <c r="P5" s="131"/>
      <c r="Q5" s="131"/>
      <c r="R5" s="131"/>
      <c r="S5" s="131"/>
      <c r="T5" s="131"/>
      <c r="U5" s="131"/>
      <c r="V5" s="131"/>
      <c r="W5" s="131"/>
      <c r="X5" s="131"/>
      <c r="Y5" s="131"/>
    </row>
    <row r="6" spans="1:25" ht="12.75" customHeight="1" x14ac:dyDescent="0.25">
      <c r="A6" s="6"/>
      <c r="B6" s="7"/>
      <c r="C6" s="3" t="str">
        <f>IF($V$2&lt;&gt;"Tiếng Việt","Points","Điểm")</f>
        <v>Points</v>
      </c>
      <c r="D6" s="119" t="str">
        <f>IF($V$2&lt;&gt;"Tiếng Việt","Energy","Năng lượng")</f>
        <v>Energy</v>
      </c>
      <c r="E6" s="119"/>
      <c r="F6" s="119"/>
      <c r="G6" s="29" t="s">
        <v>24</v>
      </c>
      <c r="H6" s="26" t="s">
        <v>25</v>
      </c>
      <c r="I6" s="78"/>
      <c r="J6" s="79"/>
      <c r="K6" s="5" t="str">
        <f>IF($V$2&lt;&gt;"Tiếng Việt","Points","Điểm")</f>
        <v>Points</v>
      </c>
      <c r="L6" s="118" t="str">
        <f>IF($V$2&lt;&gt;"Tiếng Việt","Materials and Resources","Vật liệu &amp; Tài nguyên")</f>
        <v>Materials and Resources</v>
      </c>
      <c r="M6" s="118"/>
      <c r="N6" s="118"/>
      <c r="O6" s="36" t="s">
        <v>24</v>
      </c>
      <c r="P6" s="28" t="s">
        <v>25</v>
      </c>
      <c r="Q6" s="9"/>
      <c r="R6" s="9"/>
      <c r="S6" s="75" t="str">
        <f>IF($V$2&lt;&gt;"Tiếng Việt","Points","Điểm")</f>
        <v>Points</v>
      </c>
      <c r="T6" s="120" t="str">
        <f>IF($V$2&lt;&gt;"Tiếng Việt","Site and Environment","Vị trí &amp; Môi trường")</f>
        <v>Site and Environment</v>
      </c>
      <c r="U6" s="120"/>
      <c r="V6" s="120"/>
      <c r="W6" s="49" t="s">
        <v>24</v>
      </c>
      <c r="X6" s="50" t="s">
        <v>25</v>
      </c>
      <c r="Y6" s="11"/>
    </row>
    <row r="7" spans="1:25" ht="12.75" customHeight="1" x14ac:dyDescent="0.25">
      <c r="A7" s="6"/>
      <c r="B7" s="7"/>
      <c r="C7" s="13" t="s">
        <v>0</v>
      </c>
      <c r="D7" s="19" t="s">
        <v>1</v>
      </c>
      <c r="E7" s="116" t="str">
        <f>IF($V$2&lt;&gt;"Tiếng Việt","Minimum Energy Efficiency Performance","Hiệu quả sử dụng năng lượng tối thiểu")</f>
        <v>Minimum Energy Efficiency Performance</v>
      </c>
      <c r="F7" s="116"/>
      <c r="G7" s="64" t="s">
        <v>23</v>
      </c>
      <c r="H7" s="65" t="s">
        <v>23</v>
      </c>
      <c r="I7" s="79"/>
      <c r="J7" s="79"/>
      <c r="K7" s="13" t="s">
        <v>0</v>
      </c>
      <c r="L7" s="19" t="s">
        <v>37</v>
      </c>
      <c r="M7" s="116" t="str">
        <f>IF($V$2&lt;&gt;"Tiếng Việt","Demolition and Construction Waste","Phát thải xây dựng")</f>
        <v>Demolition and Construction Waste</v>
      </c>
      <c r="N7" s="116"/>
      <c r="O7" s="64" t="s">
        <v>23</v>
      </c>
      <c r="P7" s="65" t="s">
        <v>23</v>
      </c>
      <c r="Q7" s="10"/>
      <c r="R7" s="9"/>
      <c r="S7" s="54"/>
      <c r="T7" s="15" t="s">
        <v>42</v>
      </c>
      <c r="U7" s="132" t="str">
        <f>IF($V$2&lt;&gt;"Tiếng Việt","Flooding Resistance","Phòng chống ngập lụt")</f>
        <v>Flooding Resistance</v>
      </c>
      <c r="V7" s="132"/>
      <c r="W7" s="60">
        <v>1</v>
      </c>
      <c r="X7" s="62">
        <v>1</v>
      </c>
      <c r="Y7" s="11"/>
    </row>
    <row r="8" spans="1:25" ht="12.75" customHeight="1" x14ac:dyDescent="0.25">
      <c r="A8" s="6"/>
      <c r="B8" s="7"/>
      <c r="C8" s="13" t="s">
        <v>0</v>
      </c>
      <c r="D8" s="20" t="s">
        <v>2</v>
      </c>
      <c r="E8" s="117" t="str">
        <f>IF($V$2&lt;&gt;"Tiếng Việt","Passive Design","Thiết kế thụ động")</f>
        <v>Passive Design</v>
      </c>
      <c r="F8" s="117"/>
      <c r="G8" s="60" t="s">
        <v>23</v>
      </c>
      <c r="H8" s="62" t="s">
        <v>23</v>
      </c>
      <c r="I8" s="79"/>
      <c r="J8" s="79"/>
      <c r="K8" s="55"/>
      <c r="L8" s="18" t="s">
        <v>38</v>
      </c>
      <c r="M8" s="122" t="str">
        <f>IF($V$2&lt;&gt;"Tiếng Việt","Reduced Concrete Use","Giảm mức sử dụng bê tông")</f>
        <v>Reduced Concrete Use</v>
      </c>
      <c r="N8" s="122"/>
      <c r="O8" s="60">
        <v>2</v>
      </c>
      <c r="P8" s="17">
        <v>2</v>
      </c>
      <c r="Q8" s="11"/>
      <c r="R8" s="12"/>
      <c r="S8" s="54"/>
      <c r="T8" s="15" t="s">
        <v>43</v>
      </c>
      <c r="U8" s="122" t="str">
        <f>IF($V$2&lt;&gt;"Tiếng Việt","Development Footprint","Dấu chân phát triển")</f>
        <v>Development Footprint</v>
      </c>
      <c r="V8" s="122"/>
      <c r="W8" s="60">
        <v>2</v>
      </c>
      <c r="X8" s="62">
        <v>2</v>
      </c>
      <c r="Y8" s="9"/>
    </row>
    <row r="9" spans="1:25" ht="12.75" customHeight="1" x14ac:dyDescent="0.25">
      <c r="A9" s="6"/>
      <c r="B9" s="7"/>
      <c r="C9" s="13" t="s">
        <v>0</v>
      </c>
      <c r="D9" s="20" t="s">
        <v>3</v>
      </c>
      <c r="E9" s="117" t="str">
        <f>IF($V$2&lt;&gt;"Tiếng Việt","Total Building Energy Use","Tổng năng lượng sử dụng trong công trình")</f>
        <v>Total Building Energy Use</v>
      </c>
      <c r="F9" s="117"/>
      <c r="G9" s="60" t="s">
        <v>23</v>
      </c>
      <c r="H9" s="62" t="s">
        <v>23</v>
      </c>
      <c r="I9" s="79"/>
      <c r="J9" s="79"/>
      <c r="K9" s="55"/>
      <c r="L9" s="18" t="s">
        <v>39</v>
      </c>
      <c r="M9" s="122" t="str">
        <f>IF($V$2&lt;&gt;"Tiếng Việt","Sustainable Materials","Vật liệu bền vững")</f>
        <v>Sustainable Materials</v>
      </c>
      <c r="N9" s="122"/>
      <c r="O9" s="60">
        <v>5</v>
      </c>
      <c r="P9" s="62">
        <v>5</v>
      </c>
      <c r="Q9" s="11"/>
      <c r="R9" s="12"/>
      <c r="S9" s="54"/>
      <c r="T9" s="15" t="s">
        <v>44</v>
      </c>
      <c r="U9" s="122" t="str">
        <f>IF($V$2&lt;&gt;"Tiếng Việt","Vegetation","Thảm thực vật")</f>
        <v>Vegetation</v>
      </c>
      <c r="V9" s="122"/>
      <c r="W9" s="60">
        <v>4</v>
      </c>
      <c r="X9" s="62">
        <v>4</v>
      </c>
      <c r="Y9" s="9"/>
    </row>
    <row r="10" spans="1:25" ht="12.75" customHeight="1" x14ac:dyDescent="0.25">
      <c r="A10" s="6"/>
      <c r="B10" s="7"/>
      <c r="C10" s="53"/>
      <c r="D10" s="18" t="s">
        <v>4</v>
      </c>
      <c r="E10" s="122" t="str">
        <f>IF($V$2&lt;&gt;"Tiếng Việt","Passive Design","Thiết kế thụ động")</f>
        <v>Passive Design</v>
      </c>
      <c r="F10" s="122"/>
      <c r="G10" s="60">
        <v>1</v>
      </c>
      <c r="H10" s="62">
        <v>1</v>
      </c>
      <c r="I10" s="79"/>
      <c r="J10" s="79"/>
      <c r="K10" s="55"/>
      <c r="L10" s="18" t="s">
        <v>40</v>
      </c>
      <c r="M10" s="122" t="str">
        <f>IF($V$2&lt;&gt;"Tiếng Việt","Non-Baked Materials","Vật liệu không nung")</f>
        <v>Non-Baked Materials</v>
      </c>
      <c r="N10" s="122"/>
      <c r="O10" s="60">
        <v>2</v>
      </c>
      <c r="P10" s="62">
        <v>2</v>
      </c>
      <c r="Q10" s="11"/>
      <c r="R10" s="12"/>
      <c r="S10" s="55"/>
      <c r="T10" s="15" t="s">
        <v>45</v>
      </c>
      <c r="U10" s="122" t="str">
        <f>IF($V$2&lt;&gt;"Tiếng Việt","Stormwater Management","Xử lý nước mưa")</f>
        <v>Stormwater Management</v>
      </c>
      <c r="V10" s="122"/>
      <c r="W10" s="60">
        <v>2</v>
      </c>
      <c r="X10" s="62">
        <v>2</v>
      </c>
      <c r="Y10" s="9"/>
    </row>
    <row r="11" spans="1:25" ht="12.75" customHeight="1" x14ac:dyDescent="0.25">
      <c r="A11" s="6"/>
      <c r="B11" s="7"/>
      <c r="C11" s="53"/>
      <c r="D11" s="18" t="s">
        <v>5</v>
      </c>
      <c r="E11" s="122" t="str">
        <f>IF($V$2&lt;&gt;"Tiếng Việt","Total Building Energy Use","Tổng năng lượng sử dụng trong công trình")</f>
        <v>Total Building Energy Use</v>
      </c>
      <c r="F11" s="122"/>
      <c r="G11" s="60">
        <v>14</v>
      </c>
      <c r="H11" s="62">
        <v>14</v>
      </c>
      <c r="I11" s="79"/>
      <c r="J11" s="79"/>
      <c r="K11" s="63"/>
      <c r="L11" s="18" t="s">
        <v>41</v>
      </c>
      <c r="M11" s="122" t="str">
        <f>IF($V$2&lt;&gt;"Tiếng Việt","Demolition and Construction Waste","Phát thải xây dựng")</f>
        <v>Demolition and Construction Waste</v>
      </c>
      <c r="N11" s="122"/>
      <c r="O11" s="60">
        <v>2</v>
      </c>
      <c r="P11" s="62">
        <v>2</v>
      </c>
      <c r="Q11" s="11"/>
      <c r="R11" s="12"/>
      <c r="S11" s="55"/>
      <c r="T11" s="15" t="s">
        <v>46</v>
      </c>
      <c r="U11" s="122" t="str">
        <f>IF($V$2&lt;&gt;"Tiếng Việt","Heat Island Effect","Hiệu ứng đảo nhiệt")</f>
        <v>Heat Island Effect</v>
      </c>
      <c r="V11" s="122"/>
      <c r="W11" s="60">
        <v>2</v>
      </c>
      <c r="X11" s="62">
        <v>2</v>
      </c>
      <c r="Y11" s="9"/>
    </row>
    <row r="12" spans="1:25" ht="12.75" customHeight="1" x14ac:dyDescent="0.25">
      <c r="A12" s="6"/>
      <c r="B12" s="7"/>
      <c r="C12" s="53"/>
      <c r="D12" s="18" t="s">
        <v>6</v>
      </c>
      <c r="E12" s="122" t="str">
        <f>IF($V$2&lt;&gt;"Tiếng Việt","Building Envelope","Vỏ công trình ")</f>
        <v>Building Envelope</v>
      </c>
      <c r="F12" s="122"/>
      <c r="G12" s="60">
        <v>3</v>
      </c>
      <c r="H12" s="62">
        <v>3</v>
      </c>
      <c r="I12" s="79"/>
      <c r="J12" s="79"/>
      <c r="K12" s="63"/>
      <c r="L12" s="106" t="s">
        <v>55</v>
      </c>
      <c r="M12" s="125" t="str">
        <f>IF($V$2&lt;&gt;"Tiếng Việt","Operation Waste Management","Quản lý phát thải trong giai đoạn vận hành")</f>
        <v>Operation Waste Management</v>
      </c>
      <c r="N12" s="125"/>
      <c r="O12" s="105">
        <v>1</v>
      </c>
      <c r="P12" s="31">
        <v>2</v>
      </c>
      <c r="Q12" s="9"/>
      <c r="R12" s="12"/>
      <c r="S12" s="55"/>
      <c r="T12" s="15" t="s">
        <v>47</v>
      </c>
      <c r="U12" s="122" t="str">
        <f>IF($V$2&lt;&gt;"Tiếng Việt","Refrigerants","Môi chất lạnh")</f>
        <v>Refrigerants</v>
      </c>
      <c r="V12" s="122"/>
      <c r="W12" s="60">
        <v>2</v>
      </c>
      <c r="X12" s="62">
        <v>1</v>
      </c>
      <c r="Y12" s="85"/>
    </row>
    <row r="13" spans="1:25" ht="12.75" customHeight="1" x14ac:dyDescent="0.25">
      <c r="A13" s="6"/>
      <c r="B13" s="7"/>
      <c r="C13" s="53"/>
      <c r="D13" s="18" t="s">
        <v>7</v>
      </c>
      <c r="E13" s="122" t="str">
        <f>IF($V$2&lt;&gt;"Tiếng Việt","Building Cooling","Làm mát công trình")</f>
        <v>Building Cooling</v>
      </c>
      <c r="F13" s="122"/>
      <c r="G13" s="60">
        <v>6</v>
      </c>
      <c r="H13" s="62">
        <v>6</v>
      </c>
      <c r="I13" s="79"/>
      <c r="J13" s="25" t="str">
        <f>IF($V$2&lt;&gt;"Tiếng Việt","Total","Tổng")</f>
        <v>Total</v>
      </c>
      <c r="K13" s="68">
        <f>SUM(K8:K12)</f>
        <v>0</v>
      </c>
      <c r="L13" s="9"/>
      <c r="M13" s="9"/>
      <c r="N13" s="93" t="str">
        <f>IF($V$2&lt;&gt;"Tiếng Việt","Possible Points:","Số điểm tối đa:")</f>
        <v>Possible Points:</v>
      </c>
      <c r="O13" s="37">
        <f>SUM(O7:O12)</f>
        <v>12</v>
      </c>
      <c r="P13" s="38">
        <f>SUM(P7:P12)</f>
        <v>13</v>
      </c>
      <c r="Q13" s="80"/>
      <c r="R13" s="12"/>
      <c r="S13" s="55"/>
      <c r="T13" s="15" t="s">
        <v>48</v>
      </c>
      <c r="U13" s="122" t="str">
        <f>IF($V$2&lt;&gt;"Tiếng Việt","Construction Activity Pollution Control","Kiểm soát ô nhiễm trong giai đoạn xây dựng")</f>
        <v>Construction Activity Pollution Control</v>
      </c>
      <c r="V13" s="122"/>
      <c r="W13" s="60">
        <v>1</v>
      </c>
      <c r="X13" s="62">
        <v>1</v>
      </c>
      <c r="Y13" s="9"/>
    </row>
    <row r="14" spans="1:25" ht="12.75" customHeight="1" x14ac:dyDescent="0.25">
      <c r="A14" s="6"/>
      <c r="B14" s="7"/>
      <c r="C14" s="53"/>
      <c r="D14" s="18" t="s">
        <v>8</v>
      </c>
      <c r="E14" s="122" t="str">
        <f>IF($V$2&lt;&gt;"Tiếng Việt","Artificial Lighting","Chiếu sáng nhân tạo")</f>
        <v>Artificial Lighting</v>
      </c>
      <c r="F14" s="122"/>
      <c r="G14" s="60">
        <v>3</v>
      </c>
      <c r="H14" s="62">
        <v>3</v>
      </c>
      <c r="I14" s="79"/>
      <c r="J14" s="9"/>
      <c r="K14" s="11"/>
      <c r="L14" s="11"/>
      <c r="M14" s="11"/>
      <c r="N14" s="11"/>
      <c r="O14" s="11"/>
      <c r="P14" s="11"/>
      <c r="Q14" s="10"/>
      <c r="R14" s="12"/>
      <c r="S14" s="55"/>
      <c r="T14" s="15" t="s">
        <v>49</v>
      </c>
      <c r="U14" s="122" t="str">
        <f>IF($V$2&lt;&gt;"Tiếng Việt","Light Pollution Minimisation","Giảm thiểu ô nhiễm ánh sáng")</f>
        <v>Light Pollution Minimisation</v>
      </c>
      <c r="V14" s="122"/>
      <c r="W14" s="60">
        <v>1</v>
      </c>
      <c r="X14" s="62">
        <v>1</v>
      </c>
      <c r="Y14" s="9"/>
    </row>
    <row r="15" spans="1:25" ht="12.75" customHeight="1" x14ac:dyDescent="0.25">
      <c r="A15" s="6"/>
      <c r="B15" s="7"/>
      <c r="C15" s="53"/>
      <c r="D15" s="18" t="s">
        <v>9</v>
      </c>
      <c r="E15" s="122" t="str">
        <f>IF($V$2&lt;&gt;"Tiếng Việt","Energy Monitoring and Management","Giám sát tiêu thụ năng lượng")</f>
        <v>Energy Monitoring and Management</v>
      </c>
      <c r="F15" s="122"/>
      <c r="G15" s="60">
        <v>2</v>
      </c>
      <c r="H15" s="62">
        <v>1</v>
      </c>
      <c r="I15" s="79"/>
      <c r="J15" s="9"/>
      <c r="K15" s="101" t="str">
        <f>IF($V$2&lt;&gt;"Tiếng Việt","Points","Điểm")</f>
        <v>Points</v>
      </c>
      <c r="L15" s="123" t="str">
        <f>IF($V$2&lt;&gt;"Tiếng Việt","Health &amp; Comfort","Sức khỏe &amp; Tiện nghi")</f>
        <v>Health &amp; Comfort</v>
      </c>
      <c r="M15" s="123"/>
      <c r="N15" s="123"/>
      <c r="O15" s="100" t="s">
        <v>24</v>
      </c>
      <c r="P15" s="99" t="s">
        <v>25</v>
      </c>
      <c r="Q15" s="10"/>
      <c r="R15" s="12"/>
      <c r="S15" s="55"/>
      <c r="T15" s="15" t="s">
        <v>50</v>
      </c>
      <c r="U15" s="122" t="str">
        <f>IF($V$2&lt;&gt;"Tiếng Việt","Green Transportation","Giao thông xanh")</f>
        <v>Green Transportation</v>
      </c>
      <c r="V15" s="122"/>
      <c r="W15" s="60">
        <v>3</v>
      </c>
      <c r="X15" s="62">
        <v>3</v>
      </c>
      <c r="Y15" s="9"/>
    </row>
    <row r="16" spans="1:25" ht="12.75" customHeight="1" x14ac:dyDescent="0.25">
      <c r="A16" s="6"/>
      <c r="B16" s="7"/>
      <c r="C16" s="53"/>
      <c r="D16" s="18" t="s">
        <v>26</v>
      </c>
      <c r="E16" s="122" t="str">
        <f>IF($V$2&lt;&gt;"Tiếng Việt","Lifts","Thang máy")</f>
        <v>Lifts</v>
      </c>
      <c r="F16" s="122"/>
      <c r="G16" s="60" t="s">
        <v>27</v>
      </c>
      <c r="H16" s="62">
        <v>1</v>
      </c>
      <c r="I16" s="79"/>
      <c r="J16" s="103"/>
      <c r="K16" s="104" t="s">
        <v>0</v>
      </c>
      <c r="L16" s="109" t="s">
        <v>15</v>
      </c>
      <c r="M16" s="124" t="str">
        <f>IF($V$2&lt;&gt;"Tiếng Việt","Indoor Smoking","Hút thuốc lá trong tòa nhà")</f>
        <v>Indoor Smoking</v>
      </c>
      <c r="N16" s="124"/>
      <c r="O16" s="60" t="s">
        <v>23</v>
      </c>
      <c r="P16" s="62" t="s">
        <v>23</v>
      </c>
      <c r="Q16" s="73"/>
      <c r="R16" s="9"/>
      <c r="S16" s="63"/>
      <c r="T16" s="15" t="s">
        <v>51</v>
      </c>
      <c r="U16" s="122" t="str">
        <f>IF($V$2&lt;&gt;"Tiếng Việt","Community Connectivity","Kết nối cộng đồng")</f>
        <v>Community Connectivity</v>
      </c>
      <c r="V16" s="122"/>
      <c r="W16" s="60">
        <v>1</v>
      </c>
      <c r="X16" s="62">
        <v>1</v>
      </c>
      <c r="Y16" s="9"/>
    </row>
    <row r="17" spans="1:25" ht="12.75" customHeight="1" x14ac:dyDescent="0.25">
      <c r="A17" s="6"/>
      <c r="B17" s="24"/>
      <c r="C17" s="53"/>
      <c r="D17" s="21" t="s">
        <v>28</v>
      </c>
      <c r="E17" s="125" t="str">
        <f>IF($V$2&lt;&gt;"Tiếng Việt","Renewable Energy","Năng lượng tái tạo")</f>
        <v>Renewable Energy</v>
      </c>
      <c r="F17" s="125"/>
      <c r="G17" s="105">
        <v>3</v>
      </c>
      <c r="H17" s="31">
        <v>3</v>
      </c>
      <c r="I17" s="11"/>
      <c r="J17" s="9"/>
      <c r="K17" s="102" t="s">
        <v>0</v>
      </c>
      <c r="L17" s="109" t="s">
        <v>56</v>
      </c>
      <c r="M17" s="117" t="str">
        <f>IF($V$2&lt;&gt;"Tiếng Việt","Low-Emission Products","Sản phẩm có hàm lượng VOC thấp")</f>
        <v>Low-Emission Products</v>
      </c>
      <c r="N17" s="117"/>
      <c r="O17" s="60" t="s">
        <v>23</v>
      </c>
      <c r="P17" s="62" t="s">
        <v>23</v>
      </c>
      <c r="Q17" s="73"/>
      <c r="R17" s="9"/>
      <c r="S17" s="63"/>
      <c r="T17" s="106" t="s">
        <v>52</v>
      </c>
      <c r="U17" s="125" t="str">
        <f>IF($V$2&lt;&gt;"Tiếng Việt","Outdoor Communal Space and Facilities","Không gian và Trang thiết bị công cộng")</f>
        <v>Outdoor Communal Space and Facilities</v>
      </c>
      <c r="V17" s="125"/>
      <c r="W17" s="60">
        <v>2</v>
      </c>
      <c r="X17" s="62">
        <v>2</v>
      </c>
      <c r="Y17" s="9"/>
    </row>
    <row r="18" spans="1:25" ht="12.75" customHeight="1" x14ac:dyDescent="0.25">
      <c r="A18" s="6"/>
      <c r="B18" s="25" t="str">
        <f>IF($V$2&lt;&gt;"Tiếng Việt","Total","Tổng")</f>
        <v>Total</v>
      </c>
      <c r="C18" s="69">
        <f>SUM(C10:C17)</f>
        <v>0</v>
      </c>
      <c r="D18" s="9"/>
      <c r="E18" s="90"/>
      <c r="F18" s="91" t="str">
        <f>IF($V$2&lt;&gt;"Tiếng Việt","Possible Points:","Số điểm tối đa:")</f>
        <v>Possible Points:</v>
      </c>
      <c r="G18" s="30">
        <f>SUM(G7:G17)</f>
        <v>32</v>
      </c>
      <c r="H18" s="32">
        <f>SUM(H7:H17)</f>
        <v>32</v>
      </c>
      <c r="I18" s="9"/>
      <c r="J18" s="9"/>
      <c r="K18" s="82"/>
      <c r="L18" s="4" t="s">
        <v>16</v>
      </c>
      <c r="M18" s="122" t="str">
        <f>IF($V$2&lt;&gt;"Tiếng Việt","Ventilation for indoor air quality","Thông gió &amp; Chất lượng không khí trong nhà")</f>
        <v>Ventilation for indoor air quality</v>
      </c>
      <c r="N18" s="122"/>
      <c r="O18" s="60">
        <v>3</v>
      </c>
      <c r="P18" s="62">
        <v>3</v>
      </c>
      <c r="Q18" s="85"/>
      <c r="R18" s="25" t="str">
        <f>IF($V$2&lt;&gt;"Tiếng Việt","Total","Tổng")</f>
        <v>Total</v>
      </c>
      <c r="S18" s="71">
        <f>SUM(S7:S16)</f>
        <v>0</v>
      </c>
      <c r="T18" s="9"/>
      <c r="U18" s="9"/>
      <c r="V18" s="95" t="str">
        <f>IF($V$2&lt;&gt;"Tiếng Việt","Possible Points:","Số điểm tối đa:")</f>
        <v>Possible Points:</v>
      </c>
      <c r="W18" s="41">
        <f>SUM(W7:W17)</f>
        <v>21</v>
      </c>
      <c r="X18" s="42">
        <f>SUM(X7:X17)</f>
        <v>20</v>
      </c>
      <c r="Y18" s="47"/>
    </row>
    <row r="19" spans="1:25" ht="12.75" customHeight="1" x14ac:dyDescent="0.25">
      <c r="A19" s="6"/>
      <c r="B19" s="7"/>
      <c r="C19" s="9"/>
      <c r="D19" s="9"/>
      <c r="E19" s="9"/>
      <c r="F19" s="9"/>
      <c r="G19" s="9"/>
      <c r="H19" s="9"/>
      <c r="I19" s="9"/>
      <c r="J19" s="9"/>
      <c r="K19" s="83"/>
      <c r="L19" s="4" t="s">
        <v>17</v>
      </c>
      <c r="M19" s="122" t="str">
        <f>IF($V$2&lt;&gt;"Tiếng Việt","Low-Emission Products","Sản phẩm có hàm lượng VOC thấp")</f>
        <v>Low-Emission Products</v>
      </c>
      <c r="N19" s="122"/>
      <c r="O19" s="60">
        <v>2</v>
      </c>
      <c r="P19" s="62">
        <v>3</v>
      </c>
      <c r="Q19" s="12"/>
      <c r="R19" s="9"/>
      <c r="S19" s="9"/>
      <c r="T19" s="9"/>
      <c r="U19" s="9"/>
      <c r="V19" s="9"/>
      <c r="W19" s="9"/>
      <c r="X19" s="9"/>
      <c r="Y19" s="47"/>
    </row>
    <row r="20" spans="1:25" ht="12.75" customHeight="1" x14ac:dyDescent="0.25">
      <c r="A20" s="6"/>
      <c r="B20" s="7"/>
      <c r="C20" s="22" t="str">
        <f>IF($V$2&lt;&gt;"Tiếng Việt","Points","Điểm")</f>
        <v>Points</v>
      </c>
      <c r="D20" s="142" t="str">
        <f>IF($V$2&lt;&gt;"Tiếng Việt","Water","Nước")</f>
        <v>Water</v>
      </c>
      <c r="E20" s="142"/>
      <c r="F20" s="142"/>
      <c r="G20" s="34" t="s">
        <v>24</v>
      </c>
      <c r="H20" s="35" t="s">
        <v>25</v>
      </c>
      <c r="I20" s="9"/>
      <c r="J20" s="9"/>
      <c r="K20" s="83"/>
      <c r="L20" s="4" t="s">
        <v>18</v>
      </c>
      <c r="M20" s="122" t="str">
        <f>IF($V$2&lt;&gt;"Tiếng Việt","Biophilic Design","Thiết kế Biophilic")</f>
        <v>Biophilic Design</v>
      </c>
      <c r="N20" s="122"/>
      <c r="O20" s="60">
        <v>1</v>
      </c>
      <c r="P20" s="62">
        <v>1</v>
      </c>
      <c r="Q20" s="12"/>
      <c r="R20" s="9"/>
      <c r="S20" s="76" t="str">
        <f>IF($V$2&lt;&gt;"Tiếng Việt","Points","Điểm")</f>
        <v>Points</v>
      </c>
      <c r="T20" s="126" t="str">
        <f>IF($V$2&lt;&gt;"Tiếng Việt","Management","Quản lý ")</f>
        <v>Management</v>
      </c>
      <c r="U20" s="126"/>
      <c r="V20" s="126"/>
      <c r="W20" s="51" t="s">
        <v>24</v>
      </c>
      <c r="X20" s="52" t="s">
        <v>25</v>
      </c>
      <c r="Y20" s="47"/>
    </row>
    <row r="21" spans="1:25" ht="12.75" customHeight="1" x14ac:dyDescent="0.25">
      <c r="A21" s="6"/>
      <c r="B21" s="7"/>
      <c r="C21" s="81" t="s">
        <v>0</v>
      </c>
      <c r="D21" s="108" t="s">
        <v>10</v>
      </c>
      <c r="E21" s="116" t="str">
        <f>IF($V$2&lt;&gt;"Tiếng Việt","Water Efficient Fixtures","Thiết bị sử dụng nước hiệu quả")</f>
        <v>Water Efficient Fixtures</v>
      </c>
      <c r="F21" s="116"/>
      <c r="G21" s="64" t="s">
        <v>23</v>
      </c>
      <c r="H21" s="16" t="s">
        <v>23</v>
      </c>
      <c r="I21" s="9"/>
      <c r="J21" s="9"/>
      <c r="K21" s="54"/>
      <c r="L21" s="4" t="s">
        <v>19</v>
      </c>
      <c r="M21" s="122" t="str">
        <f>IF($V$2&lt;&gt;"Tiếng Việt","Daylighting","Chiếu sáng tự nhiên")</f>
        <v>Daylighting</v>
      </c>
      <c r="N21" s="122"/>
      <c r="O21" s="60">
        <v>3</v>
      </c>
      <c r="P21" s="62">
        <v>3</v>
      </c>
      <c r="Q21" s="9"/>
      <c r="R21" s="9"/>
      <c r="S21" s="84" t="s">
        <v>0</v>
      </c>
      <c r="T21" s="20" t="s">
        <v>29</v>
      </c>
      <c r="U21" s="116" t="str">
        <f>IF($V$2&lt;&gt;"Tiếng Việt","Maintenance","Bảo trì - Duy tu")</f>
        <v>Maintenance</v>
      </c>
      <c r="V21" s="116"/>
      <c r="W21" s="60" t="s">
        <v>23</v>
      </c>
      <c r="X21" s="62" t="s">
        <v>23</v>
      </c>
      <c r="Y21" s="85"/>
    </row>
    <row r="22" spans="1:25" ht="12.75" customHeight="1" x14ac:dyDescent="0.25">
      <c r="A22" s="6"/>
      <c r="B22" s="7"/>
      <c r="C22" s="86"/>
      <c r="D22" s="107" t="s">
        <v>11</v>
      </c>
      <c r="E22" s="122" t="str">
        <f>IF($V$2&lt;&gt;"Tiếng Việt","Water Efficient Fixtures","Thiết bị sử dụng nước hiệu quả")</f>
        <v>Water Efficient Fixtures</v>
      </c>
      <c r="F22" s="122"/>
      <c r="G22" s="60">
        <v>5</v>
      </c>
      <c r="H22" s="17">
        <v>5</v>
      </c>
      <c r="I22" s="11"/>
      <c r="J22" s="9"/>
      <c r="K22" s="63"/>
      <c r="L22" s="4" t="s">
        <v>20</v>
      </c>
      <c r="M22" s="122" t="str">
        <f>IF($V$2&lt;&gt;"Tiếng Việt","External Views","Tầm nhìn ra bên ngoài")</f>
        <v>External Views</v>
      </c>
      <c r="N22" s="122"/>
      <c r="O22" s="60">
        <v>2</v>
      </c>
      <c r="P22" s="62" t="s">
        <v>27</v>
      </c>
      <c r="Q22" s="87"/>
      <c r="R22" s="9"/>
      <c r="S22" s="13" t="s">
        <v>0</v>
      </c>
      <c r="T22" s="20" t="s">
        <v>30</v>
      </c>
      <c r="U22" s="117" t="str">
        <f>IF($V$2&lt;&gt;"Tiếng Việt","Green Awareness","Nhận thức xanh")</f>
        <v>Green Awareness</v>
      </c>
      <c r="V22" s="117"/>
      <c r="W22" s="60" t="s">
        <v>23</v>
      </c>
      <c r="X22" s="62" t="s">
        <v>23</v>
      </c>
      <c r="Y22" s="9"/>
    </row>
    <row r="23" spans="1:25" ht="12.75" customHeight="1" x14ac:dyDescent="0.25">
      <c r="A23" s="6"/>
      <c r="B23" s="7"/>
      <c r="C23" s="86"/>
      <c r="D23" s="107" t="s">
        <v>12</v>
      </c>
      <c r="E23" s="122" t="str">
        <f>IF($V$2&lt;&gt;"Tiếng Việt","Water Efficient Landscaping","Sân vườn sử dụng nước hiệu quả")</f>
        <v>Water Efficient Landscaping</v>
      </c>
      <c r="F23" s="122"/>
      <c r="G23" s="60">
        <v>2</v>
      </c>
      <c r="H23" s="17">
        <v>2</v>
      </c>
      <c r="I23" s="11"/>
      <c r="J23" s="79"/>
      <c r="K23" s="63"/>
      <c r="L23" s="4" t="s">
        <v>21</v>
      </c>
      <c r="M23" s="122" t="str">
        <f>IF($V$2&lt;&gt;"Tiếng Việt","Thermal Comfort","Tiện nghi nhiệt")</f>
        <v>Thermal Comfort</v>
      </c>
      <c r="N23" s="122"/>
      <c r="O23" s="60">
        <v>2</v>
      </c>
      <c r="P23" s="62">
        <v>2</v>
      </c>
      <c r="Q23" s="79"/>
      <c r="R23" s="87" t="s">
        <v>57</v>
      </c>
      <c r="S23" s="55"/>
      <c r="T23" s="18" t="s">
        <v>31</v>
      </c>
      <c r="U23" s="122" t="str">
        <f>IF($V$2&lt;&gt;"Tiếng Việt","Effective Design Process","Quy trình thiết kế hiệu quả")</f>
        <v>Effective Design Process</v>
      </c>
      <c r="V23" s="122"/>
      <c r="W23" s="60">
        <v>1</v>
      </c>
      <c r="X23" s="62">
        <v>1</v>
      </c>
      <c r="Y23" s="12"/>
    </row>
    <row r="24" spans="1:25" ht="12.75" customHeight="1" x14ac:dyDescent="0.25">
      <c r="A24" s="6"/>
      <c r="B24" s="7"/>
      <c r="C24" s="86"/>
      <c r="D24" s="107" t="s">
        <v>13</v>
      </c>
      <c r="E24" s="122" t="str">
        <f>IF($V$2&lt;&gt;"Tiếng Việt","Water Monitoring","Giám sát sử dụng nước")</f>
        <v>Water Monitoring</v>
      </c>
      <c r="F24" s="122"/>
      <c r="G24" s="60">
        <v>1</v>
      </c>
      <c r="H24" s="62">
        <v>1</v>
      </c>
      <c r="I24" s="11"/>
      <c r="J24" s="9"/>
      <c r="K24" s="63"/>
      <c r="L24" s="106" t="s">
        <v>36</v>
      </c>
      <c r="M24" s="125" t="str">
        <f>IF($V$2&lt;&gt;"Tiếng Việt","Acoustic Comfort","Tiện nghi âm học")</f>
        <v>Acoustic Comfort</v>
      </c>
      <c r="N24" s="125"/>
      <c r="O24" s="60">
        <v>1</v>
      </c>
      <c r="P24" s="62">
        <v>2</v>
      </c>
      <c r="Q24" s="79"/>
      <c r="R24" s="12"/>
      <c r="S24" s="55"/>
      <c r="T24" s="18" t="s">
        <v>32</v>
      </c>
      <c r="U24" s="122" t="str">
        <f>IF($V$2&lt;&gt;"Tiếng Việt","Construction Stage","Giai đoạn xây dựng")</f>
        <v>Construction Stage</v>
      </c>
      <c r="V24" s="122"/>
      <c r="W24" s="60">
        <v>1</v>
      </c>
      <c r="X24" s="62">
        <v>1</v>
      </c>
      <c r="Y24" s="9"/>
    </row>
    <row r="25" spans="1:25" ht="12.75" customHeight="1" x14ac:dyDescent="0.25">
      <c r="A25" s="6"/>
      <c r="B25" s="7"/>
      <c r="C25" s="53"/>
      <c r="D25" s="21" t="s">
        <v>14</v>
      </c>
      <c r="E25" s="125" t="str">
        <f>IF($V$2&lt;&gt;"Tiếng Việt","Sustainable Water Solutions","Giải pháp sử dụng nước bền vững")</f>
        <v>Sustainable Water Solutions</v>
      </c>
      <c r="F25" s="125"/>
      <c r="G25" s="105">
        <v>5</v>
      </c>
      <c r="H25" s="31">
        <v>5</v>
      </c>
      <c r="I25" s="11"/>
      <c r="J25" s="67" t="str">
        <f>IF($V$2&lt;&gt;"Tiếng Việt","Total","Tổng")</f>
        <v>Total</v>
      </c>
      <c r="K25" s="23">
        <f>SUM(K18:K24)</f>
        <v>0</v>
      </c>
      <c r="L25" s="98"/>
      <c r="M25" s="9"/>
      <c r="N25" s="94" t="str">
        <f>IF($V$2&lt;&gt;"Tiếng Việt","Possible Points:","Số điểm tối đa:")</f>
        <v>Possible Points:</v>
      </c>
      <c r="O25" s="45">
        <f>SUM(O16:O24)</f>
        <v>14</v>
      </c>
      <c r="P25" s="46">
        <f>SUM(P16:P24)</f>
        <v>14</v>
      </c>
      <c r="Q25" s="87"/>
      <c r="R25" s="12"/>
      <c r="S25" s="55"/>
      <c r="T25" s="18" t="s">
        <v>33</v>
      </c>
      <c r="U25" s="122" t="str">
        <f>IF($V$2&lt;&gt;"Tiếng Việt","Commissioning","Nghiệm thu - vận hành - chạy thử")</f>
        <v>Commissioning</v>
      </c>
      <c r="V25" s="122"/>
      <c r="W25" s="60">
        <v>4</v>
      </c>
      <c r="X25" s="62">
        <v>4</v>
      </c>
      <c r="Y25" s="9"/>
    </row>
    <row r="26" spans="1:25" ht="12.75" customHeight="1" x14ac:dyDescent="0.25">
      <c r="A26" s="6"/>
      <c r="B26" s="25" t="str">
        <f>IF($V$2&lt;&gt;"Tiếng Việt","Total","Tổng")</f>
        <v>Total</v>
      </c>
      <c r="C26" s="70">
        <f>SUM(C21:C25)</f>
        <v>0</v>
      </c>
      <c r="D26" s="11"/>
      <c r="E26" s="11"/>
      <c r="F26" s="92" t="str">
        <f>IF($V$2&lt;&gt;"Tiếng Việt","Possible Points:","Số điểm tối đa:")</f>
        <v>Possible Points:</v>
      </c>
      <c r="G26" s="33">
        <f>SUM(G21:G25)</f>
        <v>13</v>
      </c>
      <c r="H26" s="27">
        <f>SUM(H21:H25)</f>
        <v>13</v>
      </c>
      <c r="I26" s="11"/>
      <c r="J26" s="79"/>
      <c r="K26" s="79"/>
      <c r="L26" s="79"/>
      <c r="M26" s="79"/>
      <c r="N26" s="79"/>
      <c r="O26" s="79"/>
      <c r="P26" s="79"/>
      <c r="Q26" s="87"/>
      <c r="R26" s="12"/>
      <c r="S26" s="55"/>
      <c r="T26" s="18" t="s">
        <v>34</v>
      </c>
      <c r="U26" s="122" t="str">
        <f>IF($V$2&lt;&gt;"Tiếng Việt","Maintenance","Bảo trì - Duy tu")</f>
        <v>Maintenance</v>
      </c>
      <c r="V26" s="122"/>
      <c r="W26" s="60">
        <v>1</v>
      </c>
      <c r="X26" s="62">
        <v>1</v>
      </c>
      <c r="Y26" s="73"/>
    </row>
    <row r="27" spans="1:25" ht="12.75" customHeight="1" x14ac:dyDescent="0.25">
      <c r="A27" s="6"/>
      <c r="B27" s="6"/>
      <c r="C27" s="79"/>
      <c r="D27" s="79"/>
      <c r="E27" s="79"/>
      <c r="F27" s="79"/>
      <c r="G27" s="79"/>
      <c r="H27" s="79"/>
      <c r="I27" s="79"/>
      <c r="J27" s="6"/>
      <c r="K27" s="6"/>
      <c r="L27" s="6"/>
      <c r="M27" s="6"/>
      <c r="N27" s="6"/>
      <c r="O27" s="6"/>
      <c r="P27" s="6"/>
      <c r="Q27" s="87"/>
      <c r="R27" s="9"/>
      <c r="S27" s="88"/>
      <c r="T27" s="106" t="s">
        <v>35</v>
      </c>
      <c r="U27" s="125" t="str">
        <f>IF($V$2&lt;&gt;"Tiếng Việt","Green Awareness","Nhận thức xanh")</f>
        <v>Green Awareness</v>
      </c>
      <c r="V27" s="125"/>
      <c r="W27" s="61">
        <v>1</v>
      </c>
      <c r="X27" s="62">
        <v>1</v>
      </c>
      <c r="Y27" s="9"/>
    </row>
    <row r="28" spans="1:25" ht="12.75" customHeight="1" x14ac:dyDescent="0.25">
      <c r="A28" s="6"/>
      <c r="B28" s="6"/>
      <c r="C28" s="79"/>
      <c r="D28" s="79"/>
      <c r="E28" s="79"/>
      <c r="F28" s="79"/>
      <c r="G28" s="79"/>
      <c r="H28" s="79"/>
      <c r="I28" s="79"/>
      <c r="J28" s="6"/>
      <c r="K28" s="6"/>
      <c r="L28" s="6"/>
      <c r="M28" s="6"/>
      <c r="N28" s="6"/>
      <c r="O28" s="6"/>
      <c r="P28" s="6"/>
      <c r="Q28" s="79"/>
      <c r="R28" s="25" t="str">
        <f>IF($V$2&lt;&gt;"Tiếng Việt","Total","Tổng")</f>
        <v>Total</v>
      </c>
      <c r="S28" s="72">
        <f>SUM(S23:S27)</f>
        <v>0</v>
      </c>
      <c r="T28" s="89"/>
      <c r="U28" s="80"/>
      <c r="V28" s="48" t="str">
        <f>IF($V$2&lt;&gt;"Tiếng Việt","Possible Points:","Số điểm tối đa:")</f>
        <v>Possible Points:</v>
      </c>
      <c r="W28" s="43">
        <f>SUM(W21:W27)</f>
        <v>8</v>
      </c>
      <c r="X28" s="44">
        <f>SUM(X21:X27)</f>
        <v>8</v>
      </c>
      <c r="Y28" s="9"/>
    </row>
    <row r="29" spans="1:25" ht="12.75" customHeight="1" x14ac:dyDescent="0.25">
      <c r="A29" s="6"/>
      <c r="B29" s="6"/>
      <c r="C29" s="134" t="str">
        <f>IF($V$2&lt;&gt;"Tiếng Việt","Total of points","Tổng số")</f>
        <v>Total of points</v>
      </c>
      <c r="D29" s="135"/>
      <c r="E29" s="136"/>
      <c r="F29" s="140" t="str">
        <f>IF($V$2&lt;&gt;"Tiếng Việt",CONCATENATE(C18+C26+K13+K25+S18+S28+S33," / 108 Points"),CONCATENATE(C18+C26+K13+K25+S18+S28+S33," / 108 Điểm"))</f>
        <v>0 / 108 Points</v>
      </c>
      <c r="G29" s="79"/>
      <c r="H29" s="79"/>
      <c r="I29" s="79"/>
      <c r="J29" s="6"/>
      <c r="K29" s="6"/>
      <c r="L29" s="6"/>
      <c r="M29" s="6"/>
      <c r="N29" s="6"/>
      <c r="O29" s="6"/>
      <c r="P29" s="6"/>
      <c r="Q29" s="79"/>
      <c r="R29" s="25"/>
      <c r="S29" s="25"/>
      <c r="T29" s="25"/>
      <c r="U29" s="25"/>
      <c r="V29" s="25"/>
      <c r="W29" s="25"/>
      <c r="X29" s="25"/>
      <c r="Y29" s="9"/>
    </row>
    <row r="30" spans="1:25" ht="12.75" customHeight="1" x14ac:dyDescent="0.25">
      <c r="A30" s="6"/>
      <c r="B30" s="6"/>
      <c r="C30" s="137"/>
      <c r="D30" s="138"/>
      <c r="E30" s="139"/>
      <c r="F30" s="141"/>
      <c r="G30" s="79"/>
      <c r="H30" s="79"/>
      <c r="I30" s="7"/>
      <c r="J30" s="6"/>
      <c r="K30" s="6"/>
      <c r="L30" s="6"/>
      <c r="M30" s="6"/>
      <c r="N30" s="6"/>
      <c r="O30" s="6"/>
      <c r="P30" s="6"/>
      <c r="Q30" s="7"/>
      <c r="R30" s="79"/>
      <c r="S30" s="77" t="str">
        <f>IF($V$2&lt;&gt;"Tiếng Việt","Points","Điểm")</f>
        <v>Points</v>
      </c>
      <c r="T30" s="133" t="str">
        <f>IF($V$2&lt;&gt;"Tiếng Việt","Exceptional Performance","Hiệu năng vượt trội")</f>
        <v>Exceptional Performance</v>
      </c>
      <c r="U30" s="133"/>
      <c r="V30" s="133"/>
      <c r="W30" s="39" t="s">
        <v>24</v>
      </c>
      <c r="X30" s="40" t="s">
        <v>25</v>
      </c>
      <c r="Y30" s="7"/>
    </row>
    <row r="31" spans="1:25" ht="12.75" customHeight="1" x14ac:dyDescent="0.25">
      <c r="A31" s="6"/>
      <c r="B31" s="6"/>
      <c r="C31" s="79"/>
      <c r="D31" s="79"/>
      <c r="E31" s="79"/>
      <c r="F31" s="79"/>
      <c r="G31" s="79"/>
      <c r="H31" s="79"/>
      <c r="I31" s="7"/>
      <c r="J31" s="6"/>
      <c r="K31" s="6"/>
      <c r="L31" s="6"/>
      <c r="M31" s="6"/>
      <c r="N31" s="6"/>
      <c r="O31" s="6"/>
      <c r="P31" s="6"/>
      <c r="Q31" s="7"/>
      <c r="R31" s="79"/>
      <c r="S31" s="59"/>
      <c r="T31" s="58" t="s">
        <v>53</v>
      </c>
      <c r="U31" s="132" t="str">
        <f>IF($V$2&lt;&gt;"Tiếng Việt","Enhanced performance","Hiệu năng vượt trội")</f>
        <v>Enhanced performance</v>
      </c>
      <c r="V31" s="132"/>
      <c r="W31" s="127">
        <v>8</v>
      </c>
      <c r="X31" s="129">
        <v>8</v>
      </c>
      <c r="Y31" s="7"/>
    </row>
    <row r="32" spans="1:25" ht="12.75" customHeight="1" x14ac:dyDescent="0.25">
      <c r="A32" s="6"/>
      <c r="B32" s="6"/>
      <c r="C32" s="6"/>
      <c r="D32" s="6"/>
      <c r="E32" s="6"/>
      <c r="F32" s="6"/>
      <c r="G32" s="6"/>
      <c r="H32" s="6"/>
      <c r="I32" s="6"/>
      <c r="J32" s="6"/>
      <c r="K32" s="6"/>
      <c r="L32" s="6"/>
      <c r="M32" s="6"/>
      <c r="N32" s="6"/>
      <c r="O32" s="7"/>
      <c r="P32" s="7"/>
      <c r="Q32" s="7"/>
      <c r="R32" s="79"/>
      <c r="S32" s="59"/>
      <c r="T32" s="106" t="s">
        <v>54</v>
      </c>
      <c r="U32" s="125" t="str">
        <f>IF($V$2&lt;&gt;"Tiếng Việt","Innovative Solutions","Giải pháp tiên tiến")</f>
        <v>Innovative Solutions</v>
      </c>
      <c r="V32" s="125"/>
      <c r="W32" s="128"/>
      <c r="X32" s="130"/>
      <c r="Y32" s="6"/>
    </row>
    <row r="33" spans="1:25" ht="12.75" customHeight="1" x14ac:dyDescent="0.25">
      <c r="A33" s="6"/>
      <c r="B33" s="6"/>
      <c r="C33" s="6"/>
      <c r="D33" s="6"/>
      <c r="E33" s="6"/>
      <c r="F33" s="6"/>
      <c r="G33" s="6"/>
      <c r="H33" s="6"/>
      <c r="I33" s="6"/>
      <c r="J33" s="6"/>
      <c r="K33" s="6"/>
      <c r="L33" s="6"/>
      <c r="M33" s="6"/>
      <c r="N33" s="9"/>
      <c r="O33" s="9"/>
      <c r="P33" s="9"/>
      <c r="Q33" s="6"/>
      <c r="R33" s="25" t="str">
        <f>IF($V$2&lt;&gt;"Tiếng Việt","Total","Tổng")</f>
        <v>Total</v>
      </c>
      <c r="S33" s="66">
        <f>SUM(S31:S32)</f>
        <v>0</v>
      </c>
      <c r="T33" s="9"/>
      <c r="U33" s="9"/>
      <c r="V33" s="96" t="str">
        <f>IF($V$2&lt;&gt;"Tiếng Việt","Possible Points:","Số điểm tối đa:")</f>
        <v>Possible Points:</v>
      </c>
      <c r="W33" s="97">
        <f>SUM(W31:W32)</f>
        <v>8</v>
      </c>
      <c r="X33" s="57">
        <f>SUM(X31:X32)</f>
        <v>8</v>
      </c>
      <c r="Y33" s="6"/>
    </row>
    <row r="34" spans="1:25" ht="16.5" customHeight="1" x14ac:dyDescent="0.25">
      <c r="A34" s="6"/>
      <c r="B34" s="6"/>
      <c r="C34" s="8"/>
      <c r="D34" s="7"/>
      <c r="E34" s="7"/>
      <c r="F34" s="7"/>
      <c r="G34" s="6"/>
      <c r="H34" s="6"/>
      <c r="I34" s="6"/>
      <c r="J34" s="6"/>
      <c r="K34" s="6"/>
      <c r="L34" s="6"/>
      <c r="M34" s="6"/>
      <c r="N34" s="9"/>
      <c r="O34" s="9"/>
      <c r="P34" s="9"/>
      <c r="Q34" s="6"/>
      <c r="R34" s="6"/>
      <c r="S34" s="9"/>
      <c r="T34" s="6"/>
      <c r="U34" s="6"/>
      <c r="V34" s="6"/>
      <c r="W34" s="6"/>
      <c r="X34" s="74"/>
      <c r="Y34" s="6"/>
    </row>
    <row r="35" spans="1:25" ht="14.25" customHeight="1" x14ac:dyDescent="0.25">
      <c r="A35" s="144" t="s">
        <v>59</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row>
    <row r="36" spans="1:25" ht="14.25" customHeight="1" x14ac:dyDescent="0.25">
      <c r="A36" s="143" t="str">
        <f>IF($V$2&lt;&gt;"Tiếng Việt","© Copyright Vietnam Green Building Council. 2019.","© Bản quyền thuộc Hội đồng Công trình Xanh Việt nam (VGBC). 2019.")</f>
        <v>© Copyright Vietnam Green Building Council. 2019.</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row>
    <row r="37" spans="1:25" ht="14.25" customHeight="1" x14ac:dyDescent="0.25">
      <c r="A37" s="112" t="str">
        <f>IF($V$2&lt;&gt;"Tiếng Việt","Permission is given for this document to be copied without infringement of copyright for use only on projects where a LOTUS assessment is carried out.","Tài liệu này chỉ được phép sao chép khi không có hành vi vi phạm bản quyền tác giả và chỉ được sử dụng cho các dự án được đánh giá với LOTUS.")</f>
        <v>Permission is given for this document to be copied without infringement of copyright for use only on projects where a LOTUS assessment is carried out.</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row>
    <row r="38" spans="1:25" ht="14.25" customHeight="1" x14ac:dyDescent="0.25">
      <c r="A38" s="112" t="str">
        <f>IF($V$2&lt;&gt;"Tiếng Việt","Whilst every care is taken in preparing this document, the Vietnam Green Building Council cannot accept responsibility for any inaccuracies or for consequential loss incurred as a result of such inaccuracies arising through the use of the document. ","VGBC không chịu trách nhiệm về những sai sót hoặc hậu quả phát sinh do sai sót trong quá trình sử dụng tài liệu. ")</f>
        <v xml:space="preserve">Whilst every care is taken in preparing this document, the Vietnam Green Building Council cannot accept responsibility for any inaccuracies or for consequential loss incurred as a result of such inaccuracies arising through the use of the document. </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row>
    <row r="39" spans="1:25" ht="14.25" customHeight="1" x14ac:dyDescent="0.25">
      <c r="A39" s="112" t="str">
        <f>IF($V$2&lt;&gt;"Tiếng Việt","The Vietnam Green Building Council reserves the right to amend, alter, change or update this document in any way and without prior notice.","VGBC có quyền sửa đổi, bổ sung, thay đổi và cập nhật tài liệu này mà không cần thông báo trước.")</f>
        <v>The Vietnam Green Building Council reserves the right to amend, alter, change or update this document in any way and without prior notice.</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row>
    <row r="40" spans="1:25" hidden="1" x14ac:dyDescent="0.25">
      <c r="C40" s="2"/>
      <c r="D40" s="1"/>
      <c r="E40" s="1"/>
      <c r="F40" s="1"/>
      <c r="G40" s="1"/>
      <c r="H40" s="1"/>
      <c r="I40" s="1"/>
      <c r="J40" s="1"/>
      <c r="K40" s="2"/>
      <c r="L40" s="1"/>
      <c r="M40" s="1"/>
      <c r="N40" s="1"/>
      <c r="O40" s="1"/>
      <c r="P40" s="1"/>
      <c r="Q40" s="1"/>
      <c r="R40" s="1"/>
      <c r="S40" s="2"/>
      <c r="T40" s="1"/>
      <c r="U40" s="1"/>
      <c r="V40" s="1"/>
      <c r="W40" s="1"/>
      <c r="X40" s="1"/>
      <c r="Y40" s="1"/>
    </row>
    <row r="41" spans="1:25" hidden="1" x14ac:dyDescent="0.25">
      <c r="D41" s="1"/>
      <c r="E41" s="1"/>
      <c r="F41" s="1"/>
      <c r="G41" s="1"/>
      <c r="H41" s="1"/>
      <c r="I41" s="1"/>
      <c r="J41" s="1"/>
      <c r="K41" s="2"/>
      <c r="L41" s="1"/>
      <c r="M41" s="1"/>
      <c r="N41" s="1"/>
      <c r="O41" s="1"/>
      <c r="P41" s="1"/>
      <c r="Q41" s="1"/>
      <c r="R41" s="1"/>
      <c r="S41" s="2"/>
      <c r="T41" s="1"/>
      <c r="U41" s="1"/>
      <c r="V41" s="1"/>
      <c r="W41" s="1"/>
      <c r="X41" s="1"/>
      <c r="Y41" s="1"/>
    </row>
    <row r="42" spans="1:25" hidden="1" x14ac:dyDescent="0.25">
      <c r="D42" s="1"/>
      <c r="E42" s="1"/>
      <c r="F42" s="1"/>
      <c r="G42" s="1"/>
      <c r="H42" s="1"/>
      <c r="I42" s="1"/>
      <c r="J42" s="1"/>
      <c r="K42" s="2"/>
      <c r="L42" s="1"/>
      <c r="M42" s="1"/>
      <c r="N42" s="1"/>
      <c r="O42" s="1"/>
      <c r="P42" s="1"/>
      <c r="Q42" s="1"/>
      <c r="R42" s="1"/>
      <c r="S42" s="2"/>
      <c r="T42" s="1"/>
      <c r="U42" s="1"/>
      <c r="V42" s="1"/>
      <c r="W42" s="1"/>
      <c r="X42" s="1"/>
      <c r="Y42" s="1"/>
    </row>
    <row r="43" spans="1:25" hidden="1" x14ac:dyDescent="0.25">
      <c r="D43" s="1"/>
      <c r="E43" s="1"/>
      <c r="F43" s="1"/>
      <c r="G43" s="1"/>
      <c r="H43" s="1"/>
      <c r="I43" s="1"/>
      <c r="J43" s="1"/>
      <c r="K43" s="2"/>
      <c r="L43" s="1"/>
      <c r="M43" s="1"/>
      <c r="N43" s="1"/>
      <c r="O43" s="1"/>
      <c r="P43" s="1"/>
      <c r="Q43" s="1"/>
      <c r="R43" s="1"/>
      <c r="S43" s="2"/>
      <c r="T43" s="1"/>
      <c r="U43" s="1"/>
      <c r="V43" s="1"/>
      <c r="W43" s="1"/>
      <c r="X43" s="1"/>
      <c r="Y43" s="1"/>
    </row>
    <row r="44" spans="1:25" hidden="1" x14ac:dyDescent="0.25">
      <c r="D44" s="1"/>
      <c r="E44" s="1"/>
      <c r="F44" s="1"/>
      <c r="G44" s="1"/>
      <c r="H44" s="1"/>
      <c r="I44" s="1"/>
      <c r="J44" s="1"/>
      <c r="K44" s="2"/>
      <c r="L44" s="1"/>
      <c r="M44" s="1"/>
      <c r="N44" s="1"/>
      <c r="O44" s="1"/>
      <c r="P44" s="1"/>
      <c r="Q44" s="1"/>
      <c r="R44" s="1"/>
      <c r="S44" s="2"/>
      <c r="T44" s="1"/>
      <c r="U44" s="1"/>
      <c r="V44" s="1"/>
      <c r="W44" s="1"/>
      <c r="X44" s="1"/>
      <c r="Y44" s="1"/>
    </row>
    <row r="45" spans="1:25" hidden="1" x14ac:dyDescent="0.25">
      <c r="D45" s="1"/>
      <c r="E45" s="1"/>
      <c r="F45" s="1"/>
      <c r="G45" s="1"/>
      <c r="H45" s="1"/>
      <c r="I45" s="1"/>
      <c r="J45" s="1"/>
      <c r="K45" s="2"/>
      <c r="L45" s="1"/>
      <c r="M45" s="1"/>
      <c r="N45" s="1"/>
      <c r="O45" s="1"/>
      <c r="P45" s="1"/>
      <c r="Q45" s="1"/>
      <c r="R45" s="1"/>
      <c r="S45" s="2"/>
      <c r="T45" s="1"/>
      <c r="U45" s="1"/>
      <c r="V45" s="1"/>
      <c r="W45" s="1"/>
      <c r="X45" s="1"/>
      <c r="Y45" s="1"/>
    </row>
    <row r="46" spans="1:25" hidden="1" x14ac:dyDescent="0.25">
      <c r="D46" s="1"/>
      <c r="E46" s="1"/>
      <c r="F46" s="1"/>
      <c r="G46" s="1"/>
      <c r="H46" s="1"/>
      <c r="I46" s="1"/>
      <c r="K46" s="2"/>
      <c r="L46" s="1"/>
      <c r="M46" s="1"/>
      <c r="N46" s="1"/>
      <c r="O46" s="1"/>
      <c r="P46" s="1"/>
      <c r="Q46" s="1"/>
      <c r="R46" s="1"/>
      <c r="S46" s="2"/>
      <c r="T46" s="1"/>
      <c r="U46" s="1"/>
      <c r="V46" s="1"/>
      <c r="W46" s="1"/>
      <c r="X46" s="1"/>
      <c r="Y46" s="1"/>
    </row>
    <row r="47" spans="1:25" hidden="1" x14ac:dyDescent="0.25">
      <c r="D47" s="1"/>
      <c r="E47" s="1"/>
      <c r="F47" s="1"/>
      <c r="G47" s="1"/>
      <c r="H47" s="1"/>
      <c r="I47" s="1"/>
      <c r="K47" s="2"/>
      <c r="L47" s="1"/>
      <c r="M47" s="1"/>
      <c r="N47" s="1"/>
      <c r="O47" s="1"/>
      <c r="P47" s="1"/>
      <c r="Q47" s="1"/>
      <c r="R47" s="1"/>
      <c r="S47" s="2"/>
      <c r="T47" s="1"/>
      <c r="U47" s="1"/>
      <c r="V47" s="1"/>
      <c r="W47" s="1"/>
      <c r="X47" s="1"/>
      <c r="Y47" s="1"/>
    </row>
    <row r="48" spans="1:25" hidden="1" x14ac:dyDescent="0.25">
      <c r="D48" s="1"/>
      <c r="E48" s="1"/>
      <c r="F48" s="1"/>
      <c r="G48" s="1"/>
      <c r="H48" s="1"/>
      <c r="I48" s="1"/>
      <c r="K48" s="2"/>
      <c r="L48" s="1"/>
      <c r="M48" s="1"/>
      <c r="N48" s="1"/>
      <c r="O48" s="1"/>
      <c r="P48" s="1"/>
      <c r="Q48" s="1"/>
      <c r="R48" s="1"/>
      <c r="S48" s="2"/>
      <c r="T48" s="1"/>
      <c r="U48" s="1"/>
      <c r="V48" s="1"/>
      <c r="W48" s="1"/>
      <c r="X48" s="1"/>
      <c r="Y48" s="1"/>
    </row>
    <row r="49" spans="4:25" hidden="1" x14ac:dyDescent="0.25">
      <c r="D49" s="1"/>
      <c r="E49" s="1"/>
      <c r="F49" s="1"/>
      <c r="G49" s="1"/>
      <c r="H49" s="1"/>
      <c r="K49" s="2"/>
      <c r="L49" s="1"/>
      <c r="M49" s="1"/>
      <c r="N49" s="1"/>
      <c r="O49" s="1"/>
      <c r="P49" s="1"/>
      <c r="Q49" s="1"/>
      <c r="R49" s="1"/>
      <c r="S49" s="2"/>
      <c r="T49" s="1"/>
      <c r="U49" s="1"/>
      <c r="V49" s="1"/>
      <c r="W49" s="1"/>
      <c r="X49" s="1"/>
      <c r="Y49" s="1"/>
    </row>
    <row r="50" spans="4:25" hidden="1" x14ac:dyDescent="0.25">
      <c r="D50" s="1"/>
      <c r="E50" s="1"/>
      <c r="F50" s="1"/>
      <c r="G50" s="1"/>
      <c r="H50" s="1"/>
      <c r="K50" s="2"/>
      <c r="L50" s="1"/>
      <c r="M50" s="1"/>
      <c r="N50" s="1"/>
      <c r="O50" s="1"/>
      <c r="P50" s="1"/>
      <c r="Q50" s="1"/>
      <c r="R50" s="1"/>
      <c r="S50" s="2"/>
      <c r="T50" s="1"/>
      <c r="U50" s="1"/>
      <c r="V50" s="1"/>
      <c r="W50" s="1"/>
      <c r="X50" s="1"/>
      <c r="Y50" s="1"/>
    </row>
    <row r="51" spans="4:25" hidden="1" x14ac:dyDescent="0.25">
      <c r="D51" s="1"/>
      <c r="E51" s="1"/>
      <c r="K51" s="2"/>
      <c r="L51" s="1"/>
      <c r="M51" s="1"/>
      <c r="N51" s="1"/>
      <c r="O51" s="1"/>
      <c r="P51" s="1"/>
      <c r="Q51" s="1"/>
      <c r="R51" s="1"/>
      <c r="S51" s="2"/>
      <c r="T51" s="1"/>
      <c r="U51" s="1"/>
      <c r="V51" s="1"/>
      <c r="W51" s="1"/>
      <c r="X51" s="1"/>
      <c r="Y51" s="1"/>
    </row>
    <row r="52" spans="4:25" hidden="1" x14ac:dyDescent="0.25">
      <c r="K52" s="2"/>
      <c r="L52" s="1"/>
      <c r="M52" s="1"/>
      <c r="N52" s="1"/>
      <c r="O52" s="1"/>
      <c r="P52" s="1"/>
      <c r="Q52" s="1"/>
      <c r="R52" s="1"/>
      <c r="S52" s="2"/>
      <c r="T52" s="1"/>
      <c r="U52" s="1"/>
      <c r="V52" s="1"/>
      <c r="W52" s="1"/>
      <c r="X52" s="1"/>
    </row>
    <row r="53" spans="4:25" hidden="1" x14ac:dyDescent="0.25">
      <c r="K53" s="2"/>
      <c r="L53" s="1"/>
      <c r="M53" s="1"/>
      <c r="N53" s="1"/>
      <c r="O53" s="1"/>
      <c r="P53" s="1"/>
      <c r="Q53" s="1"/>
      <c r="R53" s="1"/>
      <c r="S53" s="2"/>
      <c r="T53" s="1"/>
      <c r="U53" s="1"/>
      <c r="V53" s="1"/>
      <c r="W53" s="1"/>
      <c r="X53" s="1"/>
    </row>
    <row r="54" spans="4:25" hidden="1" x14ac:dyDescent="0.25">
      <c r="K54" s="2"/>
      <c r="L54" s="1"/>
      <c r="M54" s="1"/>
      <c r="N54" s="1"/>
      <c r="O54" s="1"/>
      <c r="P54" s="1"/>
      <c r="Q54" s="1"/>
      <c r="R54" s="1"/>
      <c r="S54" s="2"/>
      <c r="T54" s="1"/>
      <c r="U54" s="1"/>
      <c r="V54" s="1"/>
      <c r="W54" s="1"/>
      <c r="X54" s="1"/>
    </row>
    <row r="55" spans="4:25" hidden="1" x14ac:dyDescent="0.25">
      <c r="K55" s="2"/>
      <c r="L55" s="1"/>
      <c r="M55" s="1"/>
      <c r="N55" s="1"/>
      <c r="O55" s="1"/>
      <c r="P55" s="1"/>
      <c r="Q55" s="1"/>
      <c r="R55" s="1"/>
      <c r="S55" s="2"/>
      <c r="T55" s="1"/>
      <c r="U55" s="1"/>
      <c r="V55" s="1"/>
      <c r="W55" s="1"/>
      <c r="X55" s="1"/>
    </row>
    <row r="56" spans="4:25" hidden="1" x14ac:dyDescent="0.25">
      <c r="K56" s="2"/>
      <c r="L56" s="1"/>
      <c r="M56" s="1"/>
      <c r="N56" s="1"/>
      <c r="O56" s="1"/>
      <c r="P56" s="1"/>
      <c r="Q56" s="1"/>
      <c r="R56" s="1"/>
      <c r="S56" s="2"/>
      <c r="T56" s="1"/>
      <c r="U56" s="1"/>
      <c r="V56" s="1"/>
      <c r="W56" s="1"/>
      <c r="X56" s="1"/>
    </row>
    <row r="57" spans="4:25" hidden="1" x14ac:dyDescent="0.25">
      <c r="K57" s="2"/>
      <c r="L57" s="1"/>
      <c r="M57" s="1"/>
      <c r="N57" s="1"/>
      <c r="O57" s="1"/>
      <c r="P57" s="1"/>
      <c r="Q57" s="1"/>
      <c r="R57" s="1"/>
      <c r="S57" s="2"/>
      <c r="T57" s="1"/>
      <c r="U57" s="1"/>
      <c r="V57" s="1"/>
      <c r="W57" s="1"/>
      <c r="X57" s="1"/>
    </row>
    <row r="58" spans="4:25" hidden="1" x14ac:dyDescent="0.25">
      <c r="K58" s="2"/>
      <c r="L58" s="1"/>
      <c r="M58" s="1"/>
      <c r="N58" s="1"/>
      <c r="O58" s="1"/>
      <c r="P58" s="1"/>
      <c r="Q58" s="1"/>
      <c r="R58" s="1"/>
      <c r="S58" s="2"/>
      <c r="T58" s="1"/>
      <c r="U58" s="1"/>
      <c r="V58" s="1"/>
      <c r="W58" s="1"/>
      <c r="X58" s="1"/>
    </row>
    <row r="59" spans="4:25" hidden="1" x14ac:dyDescent="0.25">
      <c r="K59" s="2"/>
      <c r="L59" s="1"/>
      <c r="M59" s="1"/>
      <c r="N59" s="1"/>
      <c r="O59" s="1"/>
      <c r="P59" s="1"/>
      <c r="Q59" s="1"/>
      <c r="R59" s="1"/>
      <c r="S59" s="2"/>
      <c r="T59" s="1"/>
      <c r="U59" s="1"/>
      <c r="V59" s="1"/>
      <c r="W59" s="1"/>
      <c r="X59" s="1"/>
    </row>
    <row r="60" spans="4:25" hidden="1" x14ac:dyDescent="0.25">
      <c r="K60" s="2"/>
      <c r="L60" s="1"/>
      <c r="M60" s="1"/>
      <c r="N60" s="1"/>
      <c r="O60" s="1"/>
      <c r="P60" s="1"/>
      <c r="Q60" s="1"/>
      <c r="R60" s="1"/>
      <c r="S60" s="2"/>
      <c r="T60" s="1"/>
      <c r="U60" s="1"/>
      <c r="V60" s="1"/>
      <c r="W60" s="1"/>
      <c r="X60" s="1"/>
    </row>
    <row r="61" spans="4:25" hidden="1" x14ac:dyDescent="0.25">
      <c r="K61" s="2"/>
      <c r="L61" s="1"/>
      <c r="M61" s="1"/>
      <c r="N61" s="1"/>
      <c r="O61" s="1"/>
      <c r="P61" s="1"/>
      <c r="Q61" s="1"/>
      <c r="R61" s="1"/>
      <c r="S61" s="2"/>
      <c r="T61" s="1"/>
      <c r="U61" s="1"/>
      <c r="V61" s="1"/>
      <c r="W61" s="1"/>
      <c r="X61" s="1"/>
    </row>
    <row r="62" spans="4:25" hidden="1" x14ac:dyDescent="0.25">
      <c r="L62" s="1"/>
      <c r="M62" s="1"/>
      <c r="N62" s="1"/>
      <c r="O62" s="1"/>
      <c r="P62" s="1"/>
      <c r="Q62" s="1"/>
      <c r="R62" s="1"/>
      <c r="S62" s="2"/>
      <c r="T62" s="1"/>
      <c r="U62" s="1"/>
      <c r="V62" s="1"/>
      <c r="W62" s="1"/>
      <c r="X62" s="1"/>
    </row>
    <row r="63" spans="4:25" hidden="1" x14ac:dyDescent="0.25">
      <c r="L63" s="1"/>
      <c r="M63" s="1"/>
      <c r="N63" s="1"/>
      <c r="O63" s="1"/>
      <c r="P63" s="1"/>
      <c r="Q63" s="1"/>
      <c r="R63" s="1"/>
      <c r="S63" s="2"/>
      <c r="T63" s="1"/>
      <c r="U63" s="1"/>
      <c r="V63" s="1"/>
      <c r="W63" s="1"/>
      <c r="X63" s="1"/>
    </row>
    <row r="64" spans="4:25" hidden="1" x14ac:dyDescent="0.25">
      <c r="L64" s="1"/>
      <c r="M64" s="1"/>
      <c r="N64" s="1"/>
      <c r="O64" s="1"/>
      <c r="P64" s="1"/>
      <c r="Q64" s="1"/>
      <c r="R64" s="1"/>
      <c r="S64" s="2"/>
      <c r="T64" s="1"/>
      <c r="U64" s="1"/>
      <c r="V64" s="1"/>
      <c r="W64" s="1"/>
      <c r="X64" s="1"/>
    </row>
    <row r="65" spans="12:24" hidden="1" x14ac:dyDescent="0.25">
      <c r="L65" s="1"/>
      <c r="M65" s="1"/>
      <c r="N65" s="1"/>
      <c r="O65" s="1"/>
      <c r="P65" s="1"/>
      <c r="Q65" s="1"/>
      <c r="R65" s="1"/>
      <c r="S65" s="2"/>
      <c r="T65" s="1"/>
      <c r="U65" s="1"/>
      <c r="V65" s="1"/>
      <c r="W65" s="1"/>
      <c r="X65" s="1"/>
    </row>
    <row r="66" spans="12:24" hidden="1" x14ac:dyDescent="0.25">
      <c r="L66" s="1"/>
      <c r="M66" s="1"/>
      <c r="N66" s="1"/>
      <c r="O66" s="1"/>
      <c r="P66" s="1"/>
      <c r="Q66" s="1"/>
      <c r="R66" s="1"/>
      <c r="S66" s="2"/>
      <c r="T66" s="1"/>
      <c r="U66" s="1"/>
      <c r="V66" s="1"/>
      <c r="W66" s="1"/>
      <c r="X66" s="1"/>
    </row>
    <row r="67" spans="12:24" hidden="1" x14ac:dyDescent="0.25">
      <c r="L67" s="1"/>
      <c r="M67" s="1"/>
      <c r="N67" s="1"/>
      <c r="O67" s="1"/>
      <c r="P67" s="1"/>
      <c r="Q67" s="1"/>
      <c r="R67" s="1"/>
      <c r="S67" s="2"/>
      <c r="T67" s="1"/>
      <c r="U67" s="1"/>
      <c r="V67" s="1"/>
      <c r="W67" s="1"/>
      <c r="X67" s="1"/>
    </row>
    <row r="68" spans="12:24" hidden="1" x14ac:dyDescent="0.25">
      <c r="L68" s="1"/>
      <c r="M68" s="1"/>
      <c r="N68" s="1"/>
      <c r="O68" s="1"/>
      <c r="P68" s="1"/>
      <c r="Q68" s="1"/>
      <c r="R68" s="1"/>
      <c r="S68" s="2"/>
      <c r="T68" s="1"/>
      <c r="U68" s="1"/>
      <c r="V68" s="1"/>
      <c r="W68" s="1"/>
      <c r="X68" s="1"/>
    </row>
    <row r="69" spans="12:24" hidden="1" x14ac:dyDescent="0.25">
      <c r="L69" s="1"/>
      <c r="M69" s="1"/>
      <c r="N69" s="1"/>
      <c r="O69" s="1"/>
      <c r="P69" s="1"/>
      <c r="Q69" s="1"/>
      <c r="R69" s="1"/>
      <c r="S69" s="2"/>
      <c r="T69" s="1"/>
      <c r="U69" s="1"/>
      <c r="V69" s="1"/>
      <c r="W69" s="1"/>
      <c r="X69" s="1"/>
    </row>
    <row r="70" spans="12:24" hidden="1" x14ac:dyDescent="0.25">
      <c r="L70" s="1"/>
      <c r="M70" s="1"/>
      <c r="N70" s="1"/>
      <c r="O70" s="1"/>
      <c r="P70" s="1"/>
      <c r="Q70" s="1"/>
      <c r="R70" s="1"/>
    </row>
    <row r="71" spans="12:24" hidden="1" x14ac:dyDescent="0.25">
      <c r="L71" s="1"/>
      <c r="M71" s="1"/>
      <c r="N71" s="1"/>
      <c r="O71" s="1"/>
      <c r="P71" s="1"/>
      <c r="Q71" s="1"/>
      <c r="R71" s="1"/>
    </row>
    <row r="72" spans="12:24" hidden="1" x14ac:dyDescent="0.25">
      <c r="L72" s="1"/>
      <c r="M72" s="1"/>
      <c r="N72" s="1"/>
      <c r="O72" s="1"/>
      <c r="P72" s="1"/>
      <c r="Q72" s="1"/>
      <c r="R72" s="1"/>
    </row>
    <row r="73" spans="12:24" hidden="1" x14ac:dyDescent="0.25">
      <c r="L73" s="1"/>
      <c r="M73" s="1"/>
      <c r="N73" s="1"/>
      <c r="O73" s="1"/>
      <c r="P73" s="1"/>
      <c r="Q73" s="1"/>
      <c r="R73" s="1"/>
    </row>
    <row r="74" spans="12:24" hidden="1" x14ac:dyDescent="0.25">
      <c r="L74" s="1"/>
      <c r="M74" s="1"/>
      <c r="N74" s="1"/>
      <c r="O74" s="1"/>
      <c r="P74" s="1"/>
      <c r="Q74" s="1"/>
      <c r="R74" s="1"/>
    </row>
    <row r="75" spans="12:24" hidden="1" x14ac:dyDescent="0.25">
      <c r="L75" s="1"/>
      <c r="M75" s="1"/>
      <c r="N75" s="1"/>
      <c r="O75" s="1"/>
      <c r="P75" s="1"/>
      <c r="Q75" s="1"/>
      <c r="R75" s="1"/>
    </row>
    <row r="76" spans="12:24" hidden="1" x14ac:dyDescent="0.25">
      <c r="L76" s="1"/>
      <c r="M76" s="1"/>
      <c r="N76" s="1"/>
      <c r="O76" s="1"/>
      <c r="P76" s="1"/>
      <c r="Q76" s="1"/>
      <c r="R76" s="1"/>
    </row>
    <row r="77" spans="12:24" hidden="1" x14ac:dyDescent="0.25">
      <c r="L77" s="1"/>
      <c r="M77" s="1"/>
      <c r="N77" s="1"/>
      <c r="O77" s="1"/>
      <c r="P77" s="1"/>
      <c r="R77" s="1"/>
    </row>
    <row r="78" spans="12:24" hidden="1" x14ac:dyDescent="0.25">
      <c r="M78" s="1"/>
      <c r="N78" s="1"/>
      <c r="O78" s="1"/>
      <c r="P78" s="1"/>
      <c r="R78" s="1"/>
    </row>
    <row r="79" spans="12:24" hidden="1" x14ac:dyDescent="0.25">
      <c r="M79" s="1"/>
      <c r="N79" s="1"/>
      <c r="O79" s="1"/>
      <c r="P79" s="1"/>
      <c r="R79" s="1"/>
    </row>
    <row r="80" spans="12:24" hidden="1" x14ac:dyDescent="0.25">
      <c r="R80" s="1"/>
    </row>
    <row r="81" spans="18:18" hidden="1" x14ac:dyDescent="0.25">
      <c r="R81" s="1"/>
    </row>
    <row r="82" spans="18:18" hidden="1" x14ac:dyDescent="0.25">
      <c r="R82" s="1"/>
    </row>
    <row r="83" spans="18:18" hidden="1" x14ac:dyDescent="0.25">
      <c r="R83" s="1"/>
    </row>
    <row r="84" spans="18:18" hidden="1" x14ac:dyDescent="0.25"/>
    <row r="85" spans="18:18" hidden="1" x14ac:dyDescent="0.25"/>
    <row r="86" spans="18:18" hidden="1" x14ac:dyDescent="0.25"/>
    <row r="87" spans="18:18" hidden="1" x14ac:dyDescent="0.25"/>
    <row r="88" spans="18:18" hidden="1" x14ac:dyDescent="0.25"/>
    <row r="89" spans="18:18" hidden="1" x14ac:dyDescent="0.25"/>
    <row r="90" spans="18:18" hidden="1" x14ac:dyDescent="0.25"/>
    <row r="91" spans="18:18" hidden="1" x14ac:dyDescent="0.25"/>
    <row r="92" spans="18:18" hidden="1" x14ac:dyDescent="0.25"/>
    <row r="93" spans="18:18" hidden="1" x14ac:dyDescent="0.25"/>
    <row r="94" spans="18:18" hidden="1" x14ac:dyDescent="0.25"/>
    <row r="95" spans="18:18" hidden="1" x14ac:dyDescent="0.25"/>
    <row r="96" spans="18:1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sheetData>
  <sheetProtection algorithmName="SHA-512" hashValue="HcPACKu4m8ihgFROOTn0qvni5v8tTHZj5bNiwFD9uRMNsQH9oXRpuMyqN+PB1hwnKtVbBZws1GyuFSknID1u3Q==" saltValue="SNN7dUWoqODEUsHxBWLo/w==" spinCount="100000" sheet="1" objects="1" scenarios="1"/>
  <mergeCells count="67">
    <mergeCell ref="A36:Y36"/>
    <mergeCell ref="W31:W32"/>
    <mergeCell ref="X31:X32"/>
    <mergeCell ref="A35:Y35"/>
    <mergeCell ref="A4:Y5"/>
    <mergeCell ref="E25:F25"/>
    <mergeCell ref="M24:N24"/>
    <mergeCell ref="U17:V17"/>
    <mergeCell ref="U27:V27"/>
    <mergeCell ref="U32:V32"/>
    <mergeCell ref="U7:V7"/>
    <mergeCell ref="U31:V31"/>
    <mergeCell ref="T30:V30"/>
    <mergeCell ref="C29:E30"/>
    <mergeCell ref="F29:F30"/>
    <mergeCell ref="D20:F20"/>
    <mergeCell ref="E21:F21"/>
    <mergeCell ref="E17:F17"/>
    <mergeCell ref="E15:F15"/>
    <mergeCell ref="E16:F16"/>
    <mergeCell ref="M8:N8"/>
    <mergeCell ref="M9:N9"/>
    <mergeCell ref="M10:N10"/>
    <mergeCell ref="M11:N11"/>
    <mergeCell ref="E9:F9"/>
    <mergeCell ref="E10:F10"/>
    <mergeCell ref="E11:F11"/>
    <mergeCell ref="E12:F12"/>
    <mergeCell ref="E13:F13"/>
    <mergeCell ref="E14:F14"/>
    <mergeCell ref="U26:V26"/>
    <mergeCell ref="U21:V21"/>
    <mergeCell ref="U22:V22"/>
    <mergeCell ref="T20:V20"/>
    <mergeCell ref="E22:F22"/>
    <mergeCell ref="E23:F23"/>
    <mergeCell ref="E24:F24"/>
    <mergeCell ref="M21:N21"/>
    <mergeCell ref="M22:N22"/>
    <mergeCell ref="M23:N23"/>
    <mergeCell ref="U23:V23"/>
    <mergeCell ref="U24:V24"/>
    <mergeCell ref="U25:V25"/>
    <mergeCell ref="M18:N18"/>
    <mergeCell ref="M19:N19"/>
    <mergeCell ref="M20:N20"/>
    <mergeCell ref="L15:N15"/>
    <mergeCell ref="U8:V8"/>
    <mergeCell ref="U9:V9"/>
    <mergeCell ref="U10:V10"/>
    <mergeCell ref="U11:V11"/>
    <mergeCell ref="U12:V12"/>
    <mergeCell ref="U15:V15"/>
    <mergeCell ref="U16:V16"/>
    <mergeCell ref="M16:N16"/>
    <mergeCell ref="M17:N17"/>
    <mergeCell ref="M12:N12"/>
    <mergeCell ref="U13:V13"/>
    <mergeCell ref="U14:V14"/>
    <mergeCell ref="O2:U2"/>
    <mergeCell ref="E7:F7"/>
    <mergeCell ref="E8:F8"/>
    <mergeCell ref="L6:N6"/>
    <mergeCell ref="D6:F6"/>
    <mergeCell ref="T6:V6"/>
    <mergeCell ref="M7:N7"/>
    <mergeCell ref="A1:M3"/>
  </mergeCells>
  <dataValidations disablePrompts="1" count="1">
    <dataValidation type="list" allowBlank="1" showInputMessage="1" showErrorMessage="1" sqref="V2" xr:uid="{E8AA3AFB-6E03-42B4-B35D-B82C4E988849}">
      <formula1>"Select / Lựa chọn,English,Tiếng Việt"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LOTUS NC V3 - 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dc:creator>
  <cp:lastModifiedBy>Xavier</cp:lastModifiedBy>
  <dcterms:created xsi:type="dcterms:W3CDTF">2016-10-11T09:45:55Z</dcterms:created>
  <dcterms:modified xsi:type="dcterms:W3CDTF">2019-04-03T10:00:22Z</dcterms:modified>
</cp:coreProperties>
</file>